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38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<sst xmlns="http://schemas.openxmlformats.org/spreadsheetml/2006/main" count="57" uniqueCount="52">
  <si>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</si>
  <si>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</si>
  <si>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</si>
  <si>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</si>
  <si>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</si>
  <si>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</si>
  <si>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</si>
  <si>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</si>
  <si>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</si>
  <si>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</si>
  <si>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</si>
  <si>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</si>
  <si>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</si>
  <si>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</si>
  <si>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</si>
  <si>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</si>
  <si>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</si>
  <si>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</si>
  <si>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</si>
  <si>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</si>
  <si>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</si>
  <si>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</si>
  <si>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</si>
  <si>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</si>
  <si>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</si>
  <si>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</si>
  <si>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</si>
  <si>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</si>
  <si>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</si>
  <si>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</si>
  <si>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</si>
  <si>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</si>
  <si>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</si>
  <si>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</si>
  <si>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</si>
  <si>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</si>
  <si>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</si>
  <si>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</si>
  <si>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</si>
  <si>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</si>
  <si>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</si>
  <si>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V0519 Lac</t>
  </si>
  <si>
    <t>2014A</t>
  </si>
  <si>
    <t>G3214-0856</t>
  </si>
  <si>
    <t>EW</t>
  </si>
  <si>
    <t>pr_0</t>
  </si>
  <si>
    <t>~</t>
  </si>
  <si>
    <t>V0519 Lac / GSC 3214-0856</t>
  </si>
  <si>
    <t>as of 2019-07-08</t>
  </si>
  <si>
    <t>GCVS</t>
  </si>
  <si>
    <t>IBVS 6244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</si>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</sst>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3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Border="1" applyAlignment="1" quotePrefix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V0519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1447370"/>
        <c:axId val="37482011"/>
      </c:scatterChart>
      <c:valAx>
        <c:axId val="4144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011"/>
        <c:crosses val="autoZero"/>
        <c:crossBetween val="midCat"/>
        <c:dispUnits/>
      </c:valAx>
      <c:valAx>
        <c:axId val="3748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3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7" t="s">
        <v>41</v>
      </c>
      <c r="G1" s="31" t="s">
        <v>42</v>
      </c>
      <c r="H1" s="32"/>
      <c r="I1" s="38" t="s">
        <v>43</v>
      </c>
      <c r="J1" s="37" t="s">
        <v>41</v>
      </c>
      <c r="K1" s="39">
        <v>22.44192408</v>
      </c>
      <c r="L1" s="33">
        <v>37.5151408</v>
      </c>
      <c r="M1" s="34">
        <v>54000.699</v>
      </c>
      <c r="N1" s="34">
        <v>0.520461</v>
      </c>
      <c r="O1" s="40" t="s">
        <v>44</v>
      </c>
      <c r="P1" s="40">
        <v>13.1</v>
      </c>
      <c r="Q1" s="40">
        <v>13.5</v>
      </c>
      <c r="R1" s="41" t="s">
        <v>45</v>
      </c>
      <c r="S1" s="42" t="s">
        <v>46</v>
      </c>
    </row>
    <row r="2" spans="1:4" ht="12.75">
      <c r="A2" t="s">
        <v>23</v>
      </c>
      <c r="B2" s="3" t="s">
        <v>44</v>
      </c>
      <c r="C2" s="30"/>
      <c r="D2" s="3"/>
    </row>
    <row r="3" ht="13.5" thickBot="1"/>
    <row r="4" spans="1:5" ht="14.25" thickBot="1" thickTop="1">
      <c r="A4" s="5" t="s">
        <v>0</v>
      </c>
      <c r="C4" s="27">
        <v>54000.699</v>
      </c>
      <c r="D4" s="28">
        <v>0.520461</v>
      </c>
      <c r="E4" s="43" t="s">
        <v>48</v>
      </c>
    </row>
    <row r="5" spans="1:5" ht="13.5" thickTop="1">
      <c r="A5" s="9" t="s">
        <v>28</v>
      </c>
      <c r="B5" s="44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54000.699</v>
      </c>
      <c r="D7" s="29" t="s">
        <v>49</v>
      </c>
    </row>
    <row r="8" spans="1:4" ht="12.75">
      <c r="A8" t="s">
        <v>3</v>
      </c>
      <c r="C8" s="8">
        <v>0.520461</v>
      </c>
      <c r="D8" s="29" t="s">
        <v>49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44"/>
      <c r="C10" s="4" t="s">
        <v>19</v>
      </c>
      <c r="D10" s="4" t="s">
        <v>20</v>
      </c>
      <c r="E10" s="10"/>
    </row>
    <row r="11" spans="1:5" ht="12.75">
      <c r="A11" s="10" t="s">
        <v>15</v>
      </c>
      <c r="B11" s="44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44"/>
      <c r="C12" s="21">
        <f ca="1">SLOPE(INDIRECT($E$9):G992,INDIRECT($D$9):F992)</f>
        <v>2.3230889949651385E-06</v>
      </c>
      <c r="D12" s="3"/>
      <c r="E12" s="10"/>
    </row>
    <row r="13" spans="1:3" ht="12.75">
      <c r="A13" s="10" t="s">
        <v>18</v>
      </c>
      <c r="B13" s="44"/>
      <c r="C13" s="3" t="s">
        <v>13</v>
      </c>
    </row>
    <row r="14" spans="1:3" ht="12.75">
      <c r="A14" s="10"/>
      <c r="B14" s="44"/>
      <c r="C14" s="10"/>
    </row>
    <row r="15" spans="1:6" ht="12.75">
      <c r="A15" s="12" t="s">
        <v>17</v>
      </c>
      <c r="B15" s="44"/>
      <c r="C15" s="13">
        <f>(C7+C11)+(C8+C12)*INT(MAX(F21:F3533))</f>
        <v>57980.16156833846</v>
      </c>
      <c r="E15" s="14" t="s">
        <v>34</v>
      </c>
      <c r="F15" s="35">
        <v>1</v>
      </c>
    </row>
    <row r="16" spans="1:6" ht="12.75">
      <c r="A16" s="16" t="s">
        <v>4</v>
      </c>
      <c r="B16" s="44"/>
      <c r="C16" s="17">
        <f>+C8+C12</f>
        <v>0.5204633230889949</v>
      </c>
      <c r="E16" s="14" t="s">
        <v>30</v>
      </c>
      <c r="F16" s="36">
        <f ca="1">NOW()+15018.5+$C$5/24</f>
        <v>59902.717960532405</v>
      </c>
    </row>
    <row r="17" spans="1:6" ht="13.5" thickBot="1">
      <c r="A17" s="14" t="s">
        <v>27</v>
      </c>
      <c r="B17" s="44"/>
      <c r="C17" s="10">
        <f>COUNT(C21:C2191)</f>
        <v>2</v>
      </c>
      <c r="E17" s="14" t="s">
        <v>35</v>
      </c>
      <c r="F17" s="15">
        <f>ROUND(2*(F16-$C$7)/$C$8,0)/2+F15</f>
        <v>11341</v>
      </c>
    </row>
    <row r="18" spans="1:6" ht="14.25" thickBot="1" thickTop="1">
      <c r="A18" s="16" t="s">
        <v>5</v>
      </c>
      <c r="B18" s="44"/>
      <c r="C18" s="19">
        <f>+C15</f>
        <v>57980.16156833846</v>
      </c>
      <c r="D18" s="20">
        <f>+C16</f>
        <v>0.5204633230889949</v>
      </c>
      <c r="E18" s="14" t="s">
        <v>36</v>
      </c>
      <c r="F18" s="23">
        <f>ROUND(2*(F16-$C$15)/$C$16,0)/2+F15</f>
        <v>3695</v>
      </c>
    </row>
    <row r="19" spans="5:6" ht="13.5" thickTop="1">
      <c r="E19" s="14" t="s">
        <v>31</v>
      </c>
      <c r="F19" s="18">
        <f>+$C$15+$C$16*F18-15018.5-$C$5/24</f>
        <v>44885.16938048563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49</v>
      </c>
      <c r="C21" s="8">
        <v>54000.699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38982.199</v>
      </c>
    </row>
    <row r="22" spans="1:17" ht="12.75">
      <c r="A22" t="s">
        <v>50</v>
      </c>
      <c r="B22" s="3" t="s">
        <v>51</v>
      </c>
      <c r="C22" s="8">
        <v>57980.4218</v>
      </c>
      <c r="D22" s="8">
        <v>0.0046</v>
      </c>
      <c r="E22">
        <f>+(C22-C$7)/C$8</f>
        <v>7646.534130319075</v>
      </c>
      <c r="F22">
        <f>ROUND(2*E22,0)/2</f>
        <v>7646.5</v>
      </c>
      <c r="G22">
        <f>+C22-(C$7+F22*C$8)</f>
        <v>0.01776350000000093</v>
      </c>
      <c r="I22">
        <f>+G22</f>
        <v>0.01776350000000093</v>
      </c>
      <c r="O22">
        <f>+C$11+C$12*$F22</f>
        <v>0.01776350000000093</v>
      </c>
      <c r="Q22" s="2">
        <f>+C22-15018.5</f>
        <v>42961.9218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2022-11-19T04:13:51Z</dcterms:modified>
  <cp:category/>
  <cp:version/>
  <cp:contentType/>
  <cp:contentStatus/>
</cp:coreProperties>
</file>