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08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<sst xmlns="http://schemas.openxmlformats.org/spreadsheetml/2006/main" count="60" uniqueCount="53">
  <si>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OEJV 0191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</si>
  <si>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</si>
  <si>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</si>
  <si>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</si>
  <si>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</si>
  <si>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</si>
  <si>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</si>
  <si>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</si>
  <si>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</si>
  <si>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</si>
  <si>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</si>
  <si>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</si>
  <si>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</si>
  <si>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</si>
  <si>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</si>
  <si>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</si>
  <si>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</si>
  <si>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</si>
  <si>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</si>
  <si>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</si>
  <si>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</si>
  <si>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</si>
  <si>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</si>
  <si>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</si>
  <si>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</si>
  <si>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</si>
  <si>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</si>
  <si>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</si>
  <si>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</si>
  <si>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</si>
  <si>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</si>
  <si>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</si>
  <si>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</si>
  <si>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</si>
  <si>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</si>
  <si>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</si>
  <si>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</si>
  <si>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</si>
  <si>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</si>
  <si>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</si>
  <si>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</si>
  <si>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</si>
  <si>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</si>
  <si>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OZ Leo</t>
  </si>
  <si>
    <t>2019G</t>
  </si>
  <si>
    <t>G1403-1508</t>
  </si>
  <si>
    <t>EW</t>
  </si>
  <si>
    <t>pr_</t>
  </si>
  <si>
    <t>OZ Leo / GSC 1403-1508</t>
  </si>
  <si>
    <t>GCVS</t>
  </si>
  <si>
    <t>as of 2019-07-08</t>
  </si>
  <si>
    <t>IBVS 6157</t>
  </si>
  <si>
    <t>IBVS 6149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</si>
</sst>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15" fillId="0" borderId="0" xfId="0" applyFont="1" applyAlignment="1">
      <alignment vertical="top"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  <xf numFmtId="0" fontId="32" fillId="0" borderId="0" xfId="60" applyFont="1" applyAlignment="1">
      <alignment horizontal="left" vertical="center"/>
      <protection/>
    </xf>
    <xf numFmtId="0" fontId="32" fillId="0" borderId="0" xfId="60" applyFont="1" applyAlignment="1">
      <alignment horizontal="center" vertical="center"/>
      <protection/>
    </xf>
    <xf numFmtId="0" fontId="32" fillId="0" borderId="0" xfId="60" applyFont="1" applyAlignment="1">
      <alignment horizontal="left"/>
      <protection/>
    </xf>
    <xf numFmtId="0" fontId="32" fillId="0" borderId="0" xfId="60" applyFont="1" applyAlignment="1">
      <alignment horizontal="left" vertical="center" wrapText="1"/>
      <protection/>
    </xf>
    <xf numFmtId="0" fontId="32" fillId="0" borderId="0" xfId="60" applyFont="1" applyAlignment="1">
      <alignment horizontal="center" vertical="center" wrapText="1"/>
      <protection/>
    </xf>
    <xf numFmtId="0" fontId="32" fillId="0" borderId="0" xfId="60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 Leo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0.0024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63288999"/>
        <c:axId val="56694176"/>
      </c:scatterChart>
      <c:valAx>
        <c:axId val="6328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4176"/>
        <c:crosses val="autoZero"/>
        <c:crossBetween val="midCat"/>
        <c:dispUnits/>
      </c:valAx>
      <c:valAx>
        <c:axId val="56694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89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5" t="s">
        <v>43</v>
      </c>
      <c r="G1" s="36" t="s">
        <v>44</v>
      </c>
      <c r="H1" s="37"/>
      <c r="I1" s="38" t="s">
        <v>45</v>
      </c>
      <c r="J1" s="35" t="s">
        <v>43</v>
      </c>
      <c r="K1" s="39">
        <v>9.2702</v>
      </c>
      <c r="L1" s="31">
        <v>16.1852</v>
      </c>
      <c r="M1" s="40">
        <v>56618.9666</v>
      </c>
      <c r="N1" s="32">
        <v>0.3374812</v>
      </c>
      <c r="O1" s="41" t="s">
        <v>46</v>
      </c>
      <c r="P1" s="41">
        <v>12.2</v>
      </c>
      <c r="Q1" s="41">
        <v>12.32</v>
      </c>
      <c r="R1" s="42" t="s">
        <v>47</v>
      </c>
      <c r="S1" s="43" t="s">
        <v>15</v>
      </c>
    </row>
    <row r="2" spans="1:4" ht="12.75">
      <c r="A2" t="s">
        <v>25</v>
      </c>
      <c r="B2" t="s">
        <v>46</v>
      </c>
      <c r="C2" s="30"/>
      <c r="D2" s="3"/>
    </row>
    <row r="3" ht="13.5" thickBot="1"/>
    <row r="4" spans="1:6" ht="14.25" thickBot="1" thickTop="1">
      <c r="A4" s="5" t="s">
        <v>2</v>
      </c>
      <c r="C4" s="27">
        <v>56618.9666</v>
      </c>
      <c r="D4" s="28">
        <v>0.3374812</v>
      </c>
      <c r="F4" s="44" t="s">
        <v>50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56618.9666</v>
      </c>
      <c r="D7" s="29" t="s">
        <v>49</v>
      </c>
    </row>
    <row r="8" spans="1:4" ht="12.75">
      <c r="A8" t="s">
        <v>5</v>
      </c>
      <c r="C8" s="8">
        <v>0.3374812</v>
      </c>
      <c r="D8" s="29" t="s">
        <v>49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INTERCEPT(INDIRECT($E$9):G991,INDIRECT($D$9):F991)</f>
        <v>-0.0007463939622097482</v>
      </c>
      <c r="D11" s="3"/>
      <c r="E11" s="10"/>
    </row>
    <row r="12" spans="1:5" ht="12.75">
      <c r="A12" s="10" t="s">
        <v>18</v>
      </c>
      <c r="B12" s="10"/>
      <c r="C12" s="21">
        <f ca="1">SLOPE(INDIRECT($E$9):G991,INDIRECT($D$9):F991)</f>
        <v>-3.5903091838291653E-06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(C7+C11)+(C8+C12)*INT(MAX(F21:F3532))</f>
        <v>57430.599504912454</v>
      </c>
      <c r="E15" s="14" t="s">
        <v>36</v>
      </c>
      <c r="F15" s="33">
        <v>1</v>
      </c>
    </row>
    <row r="16" spans="1:6" ht="12.75">
      <c r="A16" s="16" t="s">
        <v>6</v>
      </c>
      <c r="B16" s="10"/>
      <c r="C16" s="17">
        <f>+C8+C12</f>
        <v>0.33747760969081614</v>
      </c>
      <c r="E16" s="14" t="s">
        <v>32</v>
      </c>
      <c r="F16" s="34">
        <f ca="1">NOW()+15018.5+$C$5/24</f>
        <v>59902.76258958333</v>
      </c>
    </row>
    <row r="17" spans="1:6" ht="13.5" thickBot="1">
      <c r="A17" s="14" t="s">
        <v>29</v>
      </c>
      <c r="B17" s="10"/>
      <c r="C17" s="10">
        <f>COUNT(C21:C2190)</f>
        <v>5</v>
      </c>
      <c r="E17" s="14" t="s">
        <v>37</v>
      </c>
      <c r="F17" s="15">
        <f>ROUND(2*(F16-$C$7)/$C$8,0)/2+F15</f>
        <v>9731.5</v>
      </c>
    </row>
    <row r="18" spans="1:6" ht="14.25" thickBot="1" thickTop="1">
      <c r="A18" s="16" t="s">
        <v>7</v>
      </c>
      <c r="B18" s="10"/>
      <c r="C18" s="19">
        <f>+C15</f>
        <v>57430.599504912454</v>
      </c>
      <c r="D18" s="20">
        <f>+C16</f>
        <v>0.33747760969081614</v>
      </c>
      <c r="E18" s="14" t="s">
        <v>38</v>
      </c>
      <c r="F18" s="23">
        <f>ROUND(2*(F16-$C$15)/$C$16,0)/2+F15</f>
        <v>7326.5</v>
      </c>
    </row>
    <row r="19" spans="5:6" ht="13.5" thickTop="1">
      <c r="E19" s="14" t="s">
        <v>33</v>
      </c>
      <c r="F19" s="18">
        <f>+$C$15+$C$16*F18-15018.5-$C$5/24</f>
        <v>44885.025045645554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49</v>
      </c>
      <c r="C21" s="8">
        <v>56618.9666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-0.0007463939622097482</v>
      </c>
      <c r="Q21" s="2">
        <f>+C21-15018.5</f>
        <v>41600.4666</v>
      </c>
    </row>
    <row r="22" spans="1:17" ht="12.75">
      <c r="A22" s="51" t="s">
        <v>52</v>
      </c>
      <c r="B22" s="52"/>
      <c r="C22" s="53">
        <v>56754.46</v>
      </c>
      <c r="D22" s="53">
        <v>0.0024</v>
      </c>
      <c r="E22">
        <f>+(C22-C$7)/C$8</f>
        <v>401.48429008786087</v>
      </c>
      <c r="F22">
        <f>ROUND(2*E22,0)/2</f>
        <v>401.5</v>
      </c>
      <c r="G22">
        <f>+C22-(C$7+F22*C$8)</f>
        <v>-0.005301800003508106</v>
      </c>
      <c r="I22">
        <f>+G22</f>
        <v>-0.005301800003508106</v>
      </c>
      <c r="O22">
        <f>+C$11+C$12*$F22</f>
        <v>-0.002187903099517158</v>
      </c>
      <c r="Q22" s="2">
        <f>+C22-15018.5</f>
        <v>41735.96</v>
      </c>
    </row>
    <row r="23" spans="1:17" ht="12.75">
      <c r="A23" s="48" t="s">
        <v>51</v>
      </c>
      <c r="B23" s="49"/>
      <c r="C23" s="50">
        <v>57105.4443</v>
      </c>
      <c r="D23" s="50">
        <v>0.0003</v>
      </c>
      <c r="E23">
        <f>+(C23-C$7)/C$8</f>
        <v>1441.4957040570057</v>
      </c>
      <c r="F23">
        <f>ROUND(2*E23,0)/2</f>
        <v>1441.5</v>
      </c>
      <c r="G23">
        <f>+C23-(C$7+F23*C$8)</f>
        <v>-0.0014497999945888296</v>
      </c>
      <c r="K23">
        <f>+G23</f>
        <v>-0.0014497999945888296</v>
      </c>
      <c r="O23">
        <f>+C$11+C$12*$F23</f>
        <v>-0.00592182465069949</v>
      </c>
      <c r="Q23" s="2">
        <f>+C23-15018.5</f>
        <v>42086.9443</v>
      </c>
    </row>
    <row r="24" spans="1:17" ht="12.75">
      <c r="A24" s="48" t="s">
        <v>51</v>
      </c>
      <c r="B24" s="49"/>
      <c r="C24" s="50">
        <v>57106.4524</v>
      </c>
      <c r="D24" s="50">
        <v>0.0004</v>
      </c>
      <c r="E24">
        <f>+(C24-C$7)/C$8</f>
        <v>1444.4828334141346</v>
      </c>
      <c r="F24">
        <f>ROUND(2*E24,0)/2</f>
        <v>1444.5</v>
      </c>
      <c r="G24">
        <f>+C24-(C$7+F24*C$8)</f>
        <v>-0.005793399999674875</v>
      </c>
      <c r="K24">
        <f>+G24</f>
        <v>-0.005793399999674875</v>
      </c>
      <c r="O24">
        <f>+C$11+C$12*$F24</f>
        <v>-0.005932595578250977</v>
      </c>
      <c r="Q24" s="2">
        <f>+C24-15018.5</f>
        <v>42087.9524</v>
      </c>
    </row>
    <row r="25" spans="1:17" ht="12.75">
      <c r="A25" s="45" t="s">
        <v>0</v>
      </c>
      <c r="B25" s="46" t="s">
        <v>1</v>
      </c>
      <c r="C25" s="47">
        <v>57430.766</v>
      </c>
      <c r="D25" s="47">
        <v>0.008</v>
      </c>
      <c r="E25">
        <f>+(C25-C$7)/C$8</f>
        <v>2405.4655488957715</v>
      </c>
      <c r="F25">
        <f>ROUND(2*E25,0)/2</f>
        <v>2405.5</v>
      </c>
      <c r="G25">
        <f>+C25-(C$7+F25*C$8)</f>
        <v>-0.011626599996816367</v>
      </c>
      <c r="I25">
        <f>+G25</f>
        <v>-0.011626599996816367</v>
      </c>
      <c r="O25">
        <f>+C$11+C$12*$F25</f>
        <v>-0.009382882703910807</v>
      </c>
      <c r="Q25" s="2">
        <f>+C25-15018.5</f>
        <v>42412.266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hyperlinks>
    <hyperlink ref="H64821" r:id="rId1" display="http://vsolj.cetus-net.org/bulletin.html"/>
    <hyperlink ref="H64814" r:id="rId2" display="https://www.aavso.org/ejaavso"/>
    <hyperlink ref="I64821" r:id="rId3" display="http://vsolj.cetus-net.org/bulletin.html"/>
    <hyperlink ref="AR58375" r:id="rId4" display="http://cdsbib.u-strasbg.fr/cgi-bin/cdsbib?1990RMxAA..21..381G"/>
    <hyperlink ref="H64818" r:id="rId5" display="https://www.aavso.org/ejaavso"/>
    <hyperlink ref="AQ5739" r:id="rId6" display="http://cdsbib.u-strasbg.fr/cgi-bin/cdsbib?1990RMxAA..21..381G"/>
    <hyperlink ref="AQ5742" r:id="rId7" display="http://cdsbib.u-strasbg.fr/cgi-bin/cdsbib?1990RMxAA..21..381G"/>
    <hyperlink ref="AQ5740" r:id="rId8" display="http://cdsbib.u-strasbg.fr/cgi-bin/cdsbib?1990RMxAA..21..381G"/>
    <hyperlink ref="AQ5724" r:id="rId9" display="http://cdsbib.u-strasbg.fr/cgi-bin/cdsbib?1990RMxAA..21..381G"/>
    <hyperlink ref="AR5953" r:id="rId10" display="http://cdsbib.u-strasbg.fr/cgi-bin/cdsbib?1990RMxAA..21..381G"/>
    <hyperlink ref="AR5957" r:id="rId11" display="http://cdsbib.u-strasbg.fr/cgi-bin/cdsbib?1990RMxAA..21..381G"/>
    <hyperlink ref="AR2331" r:id="rId12" display="http://cdsbib.u-strasbg.fr/cgi-bin/cdsbib?1990RMxAA..21..381G"/>
    <hyperlink ref="AR1823" r:id="rId13" display="http://cdsbib.u-strasbg.fr/cgi-bin/cdsbib?1990RMxAA..21..381G"/>
    <hyperlink ref="AR1822" r:id="rId14" display="http://cdsbib.u-strasbg.fr/cgi-bin/cdsbib?1990RMxAA..21..381G"/>
    <hyperlink ref="AQ4018" r:id="rId15" display="http://cdsbib.u-strasbg.fr/cgi-bin/cdsbib?1990RMxAA..21..381G"/>
    <hyperlink ref="AQ4036" r:id="rId16" display="http://cdsbib.u-strasbg.fr/cgi-bin/cdsbib?1990RMxAA..21..381G"/>
    <hyperlink ref="AQ4037" r:id="rId17" display="http://cdsbib.u-strasbg.fr/cgi-bin/cdsbib?1990RMxAA..21..381G"/>
    <hyperlink ref="AQ4033" r:id="rId18" display="http://cdsbib.u-strasbg.fr/cgi-bin/cdsbib?1990RMxAA..21..381G"/>
  </hyperlinks>
  <printOptions/>
  <pageMargins left="0.75" right="0.75" top="1" bottom="1" header="0.5" footer="0.5"/>
  <pageSetup orientation="portrait" paperSize="9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