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15" windowWidth="11685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<sst xmlns="http://schemas.openxmlformats.org/spreadsheetml/2006/main" count="88" uniqueCount="57">
  <si>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</si>
  <si>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</si>
  <si>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</si>
  <si>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</si>
  <si>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</si>
  <si>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</si>
  <si>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</si>
  <si>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</si>
  <si>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</si>
  <si>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</si>
  <si>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</si>
  <si>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</si>
  <si>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</si>
  <si>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</si>
  <si>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</si>
  <si>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</si>
  <si>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</si>
  <si>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</si>
  <si>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</si>
  <si>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</si>
  <si>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</si>
  <si>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</si>
  <si>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</si>
  <si>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</si>
  <si>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</si>
  <si>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</si>
  <si>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</si>
  <si>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</si>
  <si>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</si>
  <si>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</si>
  <si>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</si>
  <si>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</si>
  <si>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</si>
  <si>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</si>
  <si>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</si>
  <si>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</si>
  <si>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</si>
  <si>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</si>
  <si>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</si>
  <si>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</si>
  <si>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</si>
  <si>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AL Lep</t>
  </si>
  <si>
    <t>2013a</t>
  </si>
  <si>
    <t>G5909-0189</t>
  </si>
  <si>
    <t>EW</t>
  </si>
  <si>
    <t>pr_0</t>
  </si>
  <si>
    <t>G00</t>
  </si>
  <si>
    <t>AL Lep / GSC 5909-0189</t>
  </si>
  <si>
    <t>as of 2018-09-02</t>
  </si>
  <si>
    <t>GCVS</t>
  </si>
  <si>
    <t>VSB-64</t>
  </si>
  <si>
    <t>I</t>
  </si>
  <si>
    <t>V</t>
  </si>
  <si>
    <t>B</t>
  </si>
  <si>
    <t>II</t>
  </si>
  <si>
    <t>VSB 067</t>
  </si>
  <si>
    <t>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</si>
</sst>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33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left"/>
    </xf>
    <xf numFmtId="0" fontId="0" fillId="34" borderId="1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172" fontId="14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Lep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3250358"/>
        <c:axId val="52144359"/>
      </c:scatterChart>
      <c:val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crossBetween val="midCat"/>
        <c:dispUnits/>
      </c:valAx>
      <c:valAx>
        <c:axId val="5214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47</v>
      </c>
      <c r="F1" s="34" t="s">
        <v>41</v>
      </c>
      <c r="G1" s="31" t="s">
        <v>42</v>
      </c>
      <c r="H1" s="35"/>
      <c r="I1" s="36" t="s">
        <v>43</v>
      </c>
      <c r="J1" s="37" t="s">
        <v>41</v>
      </c>
      <c r="K1" s="38">
        <v>5.0618</v>
      </c>
      <c r="L1" s="39">
        <v>-20.0753</v>
      </c>
      <c r="M1" s="40">
        <v>51868.91</v>
      </c>
      <c r="N1" s="40">
        <v>0.44864</v>
      </c>
      <c r="O1" s="41" t="s">
        <v>44</v>
      </c>
      <c r="P1" s="42">
        <v>9.45</v>
      </c>
      <c r="Q1" s="42">
        <v>9.78</v>
      </c>
      <c r="R1" s="43" t="s">
        <v>45</v>
      </c>
      <c r="S1" s="41" t="s">
        <v>46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5" ht="14.25" thickBot="1" thickTop="1">
      <c r="A4" s="5" t="s">
        <v>0</v>
      </c>
      <c r="C4" s="27">
        <v>51868.91</v>
      </c>
      <c r="D4" s="28">
        <v>0.44864</v>
      </c>
      <c r="E4" t="s">
        <v>48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51868.91</v>
      </c>
      <c r="D7" s="29" t="s">
        <v>49</v>
      </c>
    </row>
    <row r="8" spans="1:4" ht="12.75">
      <c r="A8" t="s">
        <v>3</v>
      </c>
      <c r="C8" s="8">
        <v>0.44864</v>
      </c>
      <c r="D8" s="29" t="s">
        <v>49</v>
      </c>
    </row>
    <row r="9" spans="1:4" ht="12.75">
      <c r="A9" s="24" t="s">
        <v>32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0.43495447783035457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4.267423539132084E-06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58821.08787820557</v>
      </c>
      <c r="E15" s="14" t="s">
        <v>34</v>
      </c>
      <c r="F15" s="32">
        <v>1</v>
      </c>
    </row>
    <row r="16" spans="1:6" ht="12.75">
      <c r="A16" s="16" t="s">
        <v>4</v>
      </c>
      <c r="B16" s="10"/>
      <c r="C16" s="17">
        <f>+C8+C12</f>
        <v>0.44864426742353913</v>
      </c>
      <c r="E16" s="14" t="s">
        <v>30</v>
      </c>
      <c r="F16" s="33">
        <f ca="1">NOW()+15018.5+$C$5/24</f>
        <v>59903.59960277777</v>
      </c>
    </row>
    <row r="17" spans="1:6" ht="13.5" thickBot="1">
      <c r="A17" s="14" t="s">
        <v>27</v>
      </c>
      <c r="B17" s="10"/>
      <c r="C17" s="10">
        <f>COUNT(C21:C2191)</f>
        <v>12</v>
      </c>
      <c r="E17" s="14" t="s">
        <v>35</v>
      </c>
      <c r="F17" s="15">
        <f>ROUND(2*(F16-$C$7)/$C$8,0)/2+F15</f>
        <v>17910</v>
      </c>
    </row>
    <row r="18" spans="1:6" ht="14.25" thickBot="1" thickTop="1">
      <c r="A18" s="16" t="s">
        <v>5</v>
      </c>
      <c r="B18" s="10"/>
      <c r="C18" s="19">
        <f>+C15</f>
        <v>58821.08787820557</v>
      </c>
      <c r="D18" s="20">
        <f>+C16</f>
        <v>0.44864426742353913</v>
      </c>
      <c r="E18" s="14" t="s">
        <v>36</v>
      </c>
      <c r="F18" s="23">
        <f>ROUND(2*(F16-$C$15)/$C$16,0)/2+F15</f>
        <v>2414</v>
      </c>
    </row>
    <row r="19" spans="5:6" ht="13.5" thickTop="1">
      <c r="E19" s="14" t="s">
        <v>31</v>
      </c>
      <c r="F19" s="18">
        <f>+$C$15+$C$16*F18-15018.5-$C$5/24</f>
        <v>44886.010973099335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49</v>
      </c>
      <c r="C21" s="8">
        <v>51868.91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0.43495447783035457</v>
      </c>
      <c r="Q21" s="2">
        <f>+C21-15018.5</f>
        <v>36850.41</v>
      </c>
    </row>
    <row r="22" spans="1:17" ht="12.75">
      <c r="A22" s="44" t="s">
        <v>50</v>
      </c>
      <c r="B22" s="45" t="s">
        <v>51</v>
      </c>
      <c r="C22" s="46">
        <v>58059.2872</v>
      </c>
      <c r="D22" s="47" t="s">
        <v>52</v>
      </c>
      <c r="E22">
        <f aca="true" t="shared" si="0" ref="E22:E29">+(C22-C$7)/C$8</f>
        <v>13798.094686162614</v>
      </c>
      <c r="F22" s="48">
        <f>ROUND(2*E22,0)/2-1</f>
        <v>13797</v>
      </c>
      <c r="G22">
        <f aca="true" t="shared" si="1" ref="G22:G29">+C22-(C$7+F22*C$8)</f>
        <v>0.491119999998773</v>
      </c>
      <c r="K22">
        <f aca="true" t="shared" si="2" ref="K22:K29">+G22</f>
        <v>0.491119999998773</v>
      </c>
      <c r="O22">
        <f aca="true" t="shared" si="3" ref="O22:O29">+C$11+C$12*$F22</f>
        <v>0.49383212039975993</v>
      </c>
      <c r="Q22" s="2">
        <f aca="true" t="shared" si="4" ref="Q22:Q29">+C22-15018.5</f>
        <v>43040.7872</v>
      </c>
    </row>
    <row r="23" spans="1:17" ht="12.75">
      <c r="A23" s="44" t="s">
        <v>50</v>
      </c>
      <c r="B23" s="45" t="s">
        <v>51</v>
      </c>
      <c r="C23" s="46">
        <v>58059.2898</v>
      </c>
      <c r="D23" s="47" t="s">
        <v>53</v>
      </c>
      <c r="E23">
        <f t="shared" si="0"/>
        <v>13798.100481455054</v>
      </c>
      <c r="F23" s="48">
        <f aca="true" t="shared" si="5" ref="F23:F29">ROUND(2*E23,0)/2-1</f>
        <v>13797</v>
      </c>
      <c r="G23">
        <f t="shared" si="1"/>
        <v>0.4937199999985751</v>
      </c>
      <c r="K23">
        <f t="shared" si="2"/>
        <v>0.4937199999985751</v>
      </c>
      <c r="O23">
        <f t="shared" si="3"/>
        <v>0.49383212039975993</v>
      </c>
      <c r="Q23" s="2">
        <f t="shared" si="4"/>
        <v>43040.7898</v>
      </c>
    </row>
    <row r="24" spans="1:17" ht="12.75">
      <c r="A24" s="44" t="s">
        <v>50</v>
      </c>
      <c r="B24" s="45" t="s">
        <v>51</v>
      </c>
      <c r="C24" s="46">
        <v>58082.1688</v>
      </c>
      <c r="D24" s="47" t="s">
        <v>52</v>
      </c>
      <c r="E24">
        <f t="shared" si="0"/>
        <v>13849.0968259629</v>
      </c>
      <c r="F24" s="48">
        <f t="shared" si="5"/>
        <v>13848</v>
      </c>
      <c r="G24">
        <f t="shared" si="1"/>
        <v>0.4920799999963492</v>
      </c>
      <c r="K24">
        <f t="shared" si="2"/>
        <v>0.4920799999963492</v>
      </c>
      <c r="O24">
        <f t="shared" si="3"/>
        <v>0.49404975900025566</v>
      </c>
      <c r="Q24" s="2">
        <f t="shared" si="4"/>
        <v>43063.6688</v>
      </c>
    </row>
    <row r="25" spans="1:17" ht="12.75">
      <c r="A25" s="44" t="s">
        <v>50</v>
      </c>
      <c r="B25" s="45" t="s">
        <v>51</v>
      </c>
      <c r="C25" s="46">
        <v>58082.1695</v>
      </c>
      <c r="D25" s="47" t="s">
        <v>53</v>
      </c>
      <c r="E25">
        <f t="shared" si="0"/>
        <v>13849.098386233953</v>
      </c>
      <c r="F25" s="48">
        <f t="shared" si="5"/>
        <v>13848</v>
      </c>
      <c r="G25">
        <f t="shared" si="1"/>
        <v>0.4927800000004936</v>
      </c>
      <c r="K25">
        <f t="shared" si="2"/>
        <v>0.4927800000004936</v>
      </c>
      <c r="O25">
        <f t="shared" si="3"/>
        <v>0.49404975900025566</v>
      </c>
      <c r="Q25" s="2">
        <f t="shared" si="4"/>
        <v>43063.6695</v>
      </c>
    </row>
    <row r="26" spans="1:17" ht="12.75">
      <c r="A26" s="44" t="s">
        <v>50</v>
      </c>
      <c r="B26" s="45" t="s">
        <v>51</v>
      </c>
      <c r="C26" s="46">
        <v>58109.0898</v>
      </c>
      <c r="D26" s="47" t="s">
        <v>53</v>
      </c>
      <c r="E26">
        <f t="shared" si="0"/>
        <v>13909.102621255346</v>
      </c>
      <c r="F26" s="48">
        <f t="shared" si="5"/>
        <v>13908</v>
      </c>
      <c r="G26">
        <f t="shared" si="1"/>
        <v>0.4946799999961513</v>
      </c>
      <c r="K26">
        <f t="shared" si="2"/>
        <v>0.4946799999961513</v>
      </c>
      <c r="O26">
        <f t="shared" si="3"/>
        <v>0.4943058044126036</v>
      </c>
      <c r="Q26" s="2">
        <f t="shared" si="4"/>
        <v>43090.5898</v>
      </c>
    </row>
    <row r="27" spans="1:17" ht="12.75">
      <c r="A27" s="44" t="s">
        <v>50</v>
      </c>
      <c r="B27" s="45" t="s">
        <v>51</v>
      </c>
      <c r="C27" s="46">
        <v>58109.0903</v>
      </c>
      <c r="D27" s="47" t="s">
        <v>52</v>
      </c>
      <c r="E27">
        <f t="shared" si="0"/>
        <v>13909.103735734665</v>
      </c>
      <c r="F27" s="48">
        <f t="shared" si="5"/>
        <v>13908</v>
      </c>
      <c r="G27">
        <f t="shared" si="1"/>
        <v>0.49517999999807216</v>
      </c>
      <c r="K27">
        <f t="shared" si="2"/>
        <v>0.49517999999807216</v>
      </c>
      <c r="O27">
        <f t="shared" si="3"/>
        <v>0.4943058044126036</v>
      </c>
      <c r="Q27" s="2">
        <f t="shared" si="4"/>
        <v>43090.5903</v>
      </c>
    </row>
    <row r="28" spans="1:17" ht="12.75">
      <c r="A28" s="44" t="s">
        <v>50</v>
      </c>
      <c r="B28" s="45" t="s">
        <v>54</v>
      </c>
      <c r="C28" s="46">
        <v>58111.1079</v>
      </c>
      <c r="D28" s="47" t="s">
        <v>52</v>
      </c>
      <c r="E28">
        <f t="shared" si="0"/>
        <v>13913.600882667617</v>
      </c>
      <c r="F28" s="48">
        <f t="shared" si="5"/>
        <v>13912.5</v>
      </c>
      <c r="G28">
        <f t="shared" si="1"/>
        <v>0.49390000000130385</v>
      </c>
      <c r="K28">
        <f t="shared" si="2"/>
        <v>0.49390000000130385</v>
      </c>
      <c r="O28">
        <f t="shared" si="3"/>
        <v>0.49432500781852967</v>
      </c>
      <c r="Q28" s="2">
        <f t="shared" si="4"/>
        <v>43092.6079</v>
      </c>
    </row>
    <row r="29" spans="1:17" ht="12.75">
      <c r="A29" s="44" t="s">
        <v>50</v>
      </c>
      <c r="B29" s="45" t="s">
        <v>54</v>
      </c>
      <c r="C29" s="46">
        <v>58111.1139</v>
      </c>
      <c r="D29" s="47" t="s">
        <v>53</v>
      </c>
      <c r="E29">
        <f t="shared" si="0"/>
        <v>13913.614256419387</v>
      </c>
      <c r="F29" s="48">
        <f t="shared" si="5"/>
        <v>13912.5</v>
      </c>
      <c r="G29">
        <f t="shared" si="1"/>
        <v>0.49989999999525025</v>
      </c>
      <c r="K29">
        <f t="shared" si="2"/>
        <v>0.49989999999525025</v>
      </c>
      <c r="O29">
        <f t="shared" si="3"/>
        <v>0.49432500781852967</v>
      </c>
      <c r="Q29" s="2">
        <f t="shared" si="4"/>
        <v>43092.6139</v>
      </c>
    </row>
    <row r="30" spans="1:17" ht="12.75">
      <c r="A30" s="49" t="s">
        <v>55</v>
      </c>
      <c r="B30" s="50" t="s">
        <v>51</v>
      </c>
      <c r="C30" s="51">
        <v>58821.0874</v>
      </c>
      <c r="D30" s="51" t="s">
        <v>53</v>
      </c>
      <c r="E30">
        <f>+(C30-C$7)/C$8</f>
        <v>15496.115816690428</v>
      </c>
      <c r="F30" s="48">
        <f>ROUND(2*E30,0)/2-1</f>
        <v>15495</v>
      </c>
      <c r="G30">
        <f>+C30-(C$7+F30*C$8)</f>
        <v>0.5005999999921187</v>
      </c>
      <c r="K30">
        <f>+G30</f>
        <v>0.5005999999921187</v>
      </c>
      <c r="O30">
        <f>+C$11+C$12*$F30</f>
        <v>0.5010782055692062</v>
      </c>
      <c r="Q30" s="2">
        <f>+C30-15018.5</f>
        <v>43802.5874</v>
      </c>
    </row>
    <row r="31" spans="1:17" ht="12.75">
      <c r="A31" s="49" t="s">
        <v>55</v>
      </c>
      <c r="B31" s="50" t="s">
        <v>51</v>
      </c>
      <c r="C31" s="51">
        <v>58821.0879</v>
      </c>
      <c r="D31" s="51" t="s">
        <v>56</v>
      </c>
      <c r="E31">
        <f>+(C31-C$7)/C$8</f>
        <v>15496.116931169747</v>
      </c>
      <c r="F31" s="48">
        <f>ROUND(2*E31,0)/2-1</f>
        <v>15495</v>
      </c>
      <c r="G31">
        <f>+C31-(C$7+F31*C$8)</f>
        <v>0.5010999999940395</v>
      </c>
      <c r="K31">
        <f>+G31</f>
        <v>0.5010999999940395</v>
      </c>
      <c r="O31">
        <f>+C$11+C$12*$F31</f>
        <v>0.5010782055692062</v>
      </c>
      <c r="Q31" s="2">
        <f>+C31-15018.5</f>
        <v>43802.5879</v>
      </c>
    </row>
    <row r="32" spans="1:17" ht="12.75">
      <c r="A32" s="49" t="s">
        <v>55</v>
      </c>
      <c r="B32" s="50" t="s">
        <v>51</v>
      </c>
      <c r="C32" s="51">
        <v>58821.088</v>
      </c>
      <c r="D32" s="51" t="s">
        <v>52</v>
      </c>
      <c r="E32">
        <f>+(C32-C$7)/C$8</f>
        <v>15496.117154065621</v>
      </c>
      <c r="F32" s="48">
        <f>ROUND(2*E32,0)/2-1</f>
        <v>15495</v>
      </c>
      <c r="G32">
        <f>+C32-(C$7+F32*C$8)</f>
        <v>0.5011999999987893</v>
      </c>
      <c r="K32">
        <f>+G32</f>
        <v>0.5011999999987893</v>
      </c>
      <c r="O32">
        <f>+C$11+C$12*$F32</f>
        <v>0.5010782055692062</v>
      </c>
      <c r="Q32" s="2">
        <f>+C32-15018.5</f>
        <v>43802.588</v>
      </c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30:D32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2022-11-20T01:23:25Z</dcterms:modified>
  <cp:category/>
  <cp:version/>
  <cp:contentType/>
  <cp:contentStatus/>
</cp:coreProperties>
</file>