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<sst xmlns="http://schemas.openxmlformats.org/spreadsheetml/2006/main" count="60" uniqueCount="49">
  <si>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</si>
  <si>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</si>
  <si>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</si>
  <si>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</si>
  <si>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</si>
  <si>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</si>
  <si>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</si>
  <si>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</si>
  <si>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</si>
  <si>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</si>
  <si>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</si>
  <si>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</si>
  <si>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</si>
  <si>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</si>
  <si>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</si>
  <si>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</si>
  <si>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</si>
  <si>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</si>
  <si>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</si>
  <si>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</si>
  <si>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</si>
  <si>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</si>
  <si>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</si>
  <si>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</si>
  <si>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</si>
  <si>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</si>
  <si>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</si>
  <si>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</si>
  <si>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</si>
  <si>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</si>
  <si>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</si>
  <si>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Bull.70</t>
  </si>
  <si>
    <t>B</t>
  </si>
  <si>
    <t>BBSAG Bull.81</t>
  </si>
  <si>
    <t>BBSAG</t>
  </si>
  <si>
    <t>I</t>
  </si>
  <si>
    <t>II</t>
  </si>
  <si>
    <t>IBVS 4739</t>
  </si>
  <si>
    <t>IBVS</t>
  </si>
  <si>
    <t># of data points:</t>
  </si>
  <si>
    <t>EA</t>
  </si>
  <si>
    <t>RU Lep / gsc 6496-1774</t>
  </si>
  <si>
    <t>Add cycle</t>
  </si>
  <si>
    <t>JD today</t>
  </si>
  <si>
    <t>Old Cycle</t>
  </si>
  <si>
    <t>New Cycle</t>
  </si>
  <si>
    <t>Next ToM</t>
  </si>
  <si>
    <t>Local time</t>
  </si>
  <si>
    <t>My local time&gt;&gt;&gt;&gt;&gt;&gt;&gt;&gt;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</si>
</sst>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 Lep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20149192"/>
        <c:axId val="47125001"/>
      </c:scatterChart>
      <c:valAx>
        <c:axId val="2014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crossBetween val="midCat"/>
        <c:dispUnits/>
      </c:valAx>
      <c:valAx>
        <c:axId val="4712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66675</xdr:rowOff>
    </xdr:from>
    <xdr:to>
      <xdr:col>14</xdr:col>
      <xdr:colOff>323850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676775" y="666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26</v>
      </c>
      <c r="B2" s="16" t="s">
        <v>40</v>
      </c>
    </row>
    <row r="4" spans="1:4" ht="12.75">
      <c r="A4" s="8" t="s">
        <v>0</v>
      </c>
      <c r="C4" s="3">
        <v>43516.67</v>
      </c>
      <c r="D4" s="4">
        <v>4.459601</v>
      </c>
    </row>
    <row r="5" spans="1:3" ht="12.75">
      <c r="A5" s="8" t="s">
        <v>48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43516.67</v>
      </c>
    </row>
    <row r="8" spans="1:3" ht="12.75">
      <c r="A8" t="s">
        <v>3</v>
      </c>
      <c r="C8">
        <f>+D4</f>
        <v>4.459601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INTERCEPT(G21:G992,$F21:$F992)</f>
        <v>-0.001888269105471593</v>
      </c>
      <c r="D11" s="6"/>
    </row>
    <row r="12" spans="1:6" ht="12.75">
      <c r="A12" t="s">
        <v>17</v>
      </c>
      <c r="C12">
        <f>SLOPE(G21:G992,$F21:$F992)</f>
        <v>2.3577123372114558E-05</v>
      </c>
      <c r="D12" s="6"/>
      <c r="E12" s="17" t="s">
        <v>42</v>
      </c>
      <c r="F12" s="18">
        <v>1</v>
      </c>
    </row>
    <row r="13" spans="1:6" ht="12.75">
      <c r="A13" t="s">
        <v>20</v>
      </c>
      <c r="C13" s="6" t="s">
        <v>14</v>
      </c>
      <c r="D13" s="6"/>
      <c r="E13" s="17" t="s">
        <v>43</v>
      </c>
      <c r="F13" s="19">
        <f ca="1">NOW()+15018.5+$C$5/24</f>
        <v>59903.603396412036</v>
      </c>
    </row>
    <row r="14" spans="1:6" ht="12.75">
      <c r="A14" t="s">
        <v>25</v>
      </c>
      <c r="E14" s="17" t="s">
        <v>44</v>
      </c>
      <c r="F14" s="20">
        <f>ROUND(2*(F13-$C$7)/$C$8,0)/2+F12</f>
        <v>3675.5</v>
      </c>
    </row>
    <row r="15" spans="1:6" ht="12.75">
      <c r="A15" s="5" t="s">
        <v>18</v>
      </c>
      <c r="C15" s="11">
        <f>(C7+C11)+(C8+C12)*INT(MAX(F21:F3533))</f>
        <v>46718.67855810547</v>
      </c>
      <c r="E15" s="17" t="s">
        <v>45</v>
      </c>
      <c r="F15" s="21">
        <f>ROUND(2*(F13-$C$15)/$C$16,0)/2+F12</f>
        <v>2957.5</v>
      </c>
    </row>
    <row r="16" spans="1:6" ht="12.75">
      <c r="A16" s="8" t="s">
        <v>4</v>
      </c>
      <c r="C16" s="12">
        <f>+C8+C12</f>
        <v>4.459624577123372</v>
      </c>
      <c r="E16" s="17" t="s">
        <v>46</v>
      </c>
      <c r="F16" s="22">
        <f>+$C$15+$C$16*F15-15018.5-$C$5/24</f>
        <v>44889.91407828118</v>
      </c>
    </row>
    <row r="17" spans="1:6" ht="13.5" thickBot="1">
      <c r="A17" s="13" t="s">
        <v>39</v>
      </c>
      <c r="B17"/>
      <c r="C17">
        <f>COUNT(C21:C2191)</f>
        <v>8</v>
      </c>
      <c r="F17" s="23" t="s">
        <v>47</v>
      </c>
    </row>
    <row r="18" spans="1:4" ht="12.75">
      <c r="A18" s="8" t="s">
        <v>5</v>
      </c>
      <c r="C18" s="3">
        <f>+C15</f>
        <v>46718.67855810547</v>
      </c>
      <c r="D18" s="4">
        <f>+C16</f>
        <v>4.459624577123372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38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4">
        <v>43516.67</v>
      </c>
      <c r="D21" s="14" t="s">
        <v>14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-0.001888269105471593</v>
      </c>
      <c r="Q21" s="2">
        <f aca="true" t="shared" si="4" ref="Q21:Q28">+C21-15018.5</f>
        <v>28498.17</v>
      </c>
    </row>
    <row r="22" spans="1:17" ht="12.75">
      <c r="A22" t="s">
        <v>37</v>
      </c>
      <c r="B22" s="6" t="s">
        <v>35</v>
      </c>
      <c r="C22" s="14">
        <v>45670.654</v>
      </c>
      <c r="D22" s="14">
        <v>0.001</v>
      </c>
      <c r="E22">
        <f t="shared" si="0"/>
        <v>482.9992638354875</v>
      </c>
      <c r="F22">
        <f t="shared" si="1"/>
        <v>483</v>
      </c>
      <c r="G22">
        <f t="shared" si="2"/>
        <v>-0.0032829999981913716</v>
      </c>
      <c r="J22">
        <f>+G22</f>
        <v>-0.0032829999981913716</v>
      </c>
      <c r="O22">
        <f t="shared" si="3"/>
        <v>0.009499481483259738</v>
      </c>
      <c r="Q22" s="2">
        <f t="shared" si="4"/>
        <v>30652.154000000002</v>
      </c>
    </row>
    <row r="23" spans="1:31" ht="12.75">
      <c r="A23" t="s">
        <v>31</v>
      </c>
      <c r="C23" s="15">
        <v>45697.414</v>
      </c>
      <c r="D23" s="14"/>
      <c r="E23">
        <f t="shared" si="0"/>
        <v>488.9998006548117</v>
      </c>
      <c r="F23">
        <f t="shared" si="1"/>
        <v>489</v>
      </c>
      <c r="G23">
        <f t="shared" si="2"/>
        <v>-0.0008890000026440248</v>
      </c>
      <c r="I23">
        <f>+G23</f>
        <v>-0.0008890000026440248</v>
      </c>
      <c r="O23">
        <f t="shared" si="3"/>
        <v>0.009640944223492426</v>
      </c>
      <c r="Q23" s="2">
        <f t="shared" si="4"/>
        <v>30678.913999999997</v>
      </c>
      <c r="AB23">
        <v>7</v>
      </c>
      <c r="AC23" t="s">
        <v>30</v>
      </c>
      <c r="AE23" t="s">
        <v>32</v>
      </c>
    </row>
    <row r="24" spans="1:17" ht="12.75">
      <c r="A24" t="s">
        <v>37</v>
      </c>
      <c r="B24" s="6" t="s">
        <v>36</v>
      </c>
      <c r="C24" s="14">
        <v>45699.662</v>
      </c>
      <c r="D24" s="14">
        <v>0.021</v>
      </c>
      <c r="E24">
        <f t="shared" si="0"/>
        <v>489.503881625284</v>
      </c>
      <c r="F24">
        <f t="shared" si="1"/>
        <v>489.5</v>
      </c>
      <c r="G24">
        <f t="shared" si="2"/>
        <v>0.017310499999439344</v>
      </c>
      <c r="J24">
        <f>+G24</f>
        <v>0.017310499999439344</v>
      </c>
      <c r="O24">
        <f t="shared" si="3"/>
        <v>0.009652732785178484</v>
      </c>
      <c r="Q24" s="2">
        <f t="shared" si="4"/>
        <v>30681.161999999997</v>
      </c>
    </row>
    <row r="25" spans="1:17" ht="12.75">
      <c r="A25" t="s">
        <v>37</v>
      </c>
      <c r="B25" s="6" t="s">
        <v>35</v>
      </c>
      <c r="C25" s="14">
        <v>45719.727</v>
      </c>
      <c r="D25" s="14">
        <v>0.002</v>
      </c>
      <c r="E25">
        <f t="shared" si="0"/>
        <v>494.00316306324277</v>
      </c>
      <c r="F25">
        <f t="shared" si="1"/>
        <v>494</v>
      </c>
      <c r="G25">
        <f t="shared" si="2"/>
        <v>0.014106000002357177</v>
      </c>
      <c r="J25">
        <f>+G25</f>
        <v>0.014106000002357177</v>
      </c>
      <c r="O25">
        <f t="shared" si="3"/>
        <v>0.009758829840352999</v>
      </c>
      <c r="Q25" s="2">
        <f t="shared" si="4"/>
        <v>30701.227</v>
      </c>
    </row>
    <row r="26" spans="1:17" ht="12.75">
      <c r="A26" t="s">
        <v>37</v>
      </c>
      <c r="B26" s="6" t="s">
        <v>35</v>
      </c>
      <c r="C26" s="14">
        <v>45728.648</v>
      </c>
      <c r="D26" s="14">
        <v>0.002</v>
      </c>
      <c r="E26">
        <f t="shared" si="0"/>
        <v>496.0035662383255</v>
      </c>
      <c r="F26">
        <f t="shared" si="1"/>
        <v>496</v>
      </c>
      <c r="G26">
        <f t="shared" si="2"/>
        <v>0.015903999999864027</v>
      </c>
      <c r="J26">
        <f>+G26</f>
        <v>0.015903999999864027</v>
      </c>
      <c r="O26">
        <f t="shared" si="3"/>
        <v>0.009805984087097227</v>
      </c>
      <c r="Q26" s="2">
        <f t="shared" si="4"/>
        <v>30710.148</v>
      </c>
    </row>
    <row r="27" spans="1:17" ht="12.75">
      <c r="A27" t="s">
        <v>37</v>
      </c>
      <c r="B27" s="6" t="s">
        <v>35</v>
      </c>
      <c r="C27" s="14">
        <v>46058.654</v>
      </c>
      <c r="D27" s="14">
        <v>0.003</v>
      </c>
      <c r="E27">
        <f t="shared" si="0"/>
        <v>570.0025630095616</v>
      </c>
      <c r="F27">
        <f t="shared" si="1"/>
        <v>570</v>
      </c>
      <c r="G27">
        <f t="shared" si="2"/>
        <v>0.011430000005930196</v>
      </c>
      <c r="J27">
        <f>+G27</f>
        <v>0.011430000005930196</v>
      </c>
      <c r="O27">
        <f t="shared" si="3"/>
        <v>0.011550691216633706</v>
      </c>
      <c r="Q27" s="2">
        <f t="shared" si="4"/>
        <v>31040.154000000002</v>
      </c>
    </row>
    <row r="28" spans="1:31" ht="12.75">
      <c r="A28" t="s">
        <v>33</v>
      </c>
      <c r="C28" s="15">
        <v>46718.682</v>
      </c>
      <c r="D28" s="14"/>
      <c r="E28">
        <f t="shared" si="0"/>
        <v>718.0041443169473</v>
      </c>
      <c r="F28">
        <f t="shared" si="1"/>
        <v>718</v>
      </c>
      <c r="G28">
        <f t="shared" si="2"/>
        <v>0.018481999999494292</v>
      </c>
      <c r="I28">
        <f>+G28</f>
        <v>0.018481999999494292</v>
      </c>
      <c r="O28">
        <f t="shared" si="3"/>
        <v>0.015040105475706661</v>
      </c>
      <c r="Q28" s="2">
        <f t="shared" si="4"/>
        <v>31700.182</v>
      </c>
      <c r="AB28">
        <v>5</v>
      </c>
      <c r="AC28" t="s">
        <v>30</v>
      </c>
      <c r="AE28" t="s">
        <v>32</v>
      </c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2022-11-20T01:29:11Z</dcterms:modified>
  <cp:category/>
  <cp:version/>
  <cp:contentType/>
  <cp:contentStatus/>
</cp:coreProperties>
</file>