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5" windowWidth="7920" windowHeight="139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<sst xmlns="http://schemas.openxmlformats.org/spreadsheetml/2006/main" count="55" uniqueCount="48">
  <si>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</si>
  <si>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</si>
  <si>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</si>
  <si>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</si>
  <si>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</si>
  <si>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</si>
  <si>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</si>
  <si>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</si>
  <si>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</si>
  <si>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</si>
  <si>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</si>
  <si>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</si>
  <si>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</si>
  <si>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</si>
  <si>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</si>
  <si>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</si>
  <si>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</si>
  <si>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</si>
  <si>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</si>
  <si>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</si>
  <si>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</si>
  <si>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</si>
  <si>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</si>
  <si>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</si>
  <si>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</si>
  <si>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</si>
  <si>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</si>
  <si>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</si>
  <si>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</si>
  <si>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</si>
  <si>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</si>
  <si>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</si>
  <si>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</si>
  <si>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</si>
  <si>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</si>
  <si>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</si>
  <si>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</si>
  <si>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SX Lup / GSC 7849-1908               </t>
  </si>
  <si>
    <t xml:space="preserve">EA/SD     </t>
  </si>
  <si>
    <t>IBVS 5843</t>
  </si>
  <si>
    <t>II</t>
  </si>
  <si>
    <t>OEJV 116</t>
  </si>
  <si>
    <t>OEJV 0130</t>
  </si>
  <si>
    <t>OEJV 0211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</si>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</sst>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SX Lup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0.0021</c:v>
                  </c:pt>
                  <c:pt idx="2">
                    <c:v>0.0031</c:v>
                  </c:pt>
                  <c:pt idx="3">
                    <c:v>0.003</c:v>
                  </c:pt>
                  <c:pt idx="4">
                    <c:v>0.007</c:v>
                  </c:pt>
                  <c:pt idx="5">
                    <c:v>0.004</c:v>
                  </c:pt>
                  <c:pt idx="6">
                    <c:v>0.0001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37</v>
      </c>
      <c r="F1" s="3">
        <v>52500.0443</v>
      </c>
      <c r="G1" s="3">
        <v>0.68585029</v>
      </c>
      <c r="H1" s="3" t="s">
        <v>38</v>
      </c>
    </row>
    <row r="2" spans="1:4" ht="12.75">
      <c r="A2" t="s">
        <v>22</v>
      </c>
      <c r="B2" t="str">
        <f>H1</f>
        <v>EA/SD     </v>
      </c>
      <c r="C2" s="3"/>
      <c r="D2" s="3"/>
    </row>
    <row r="3" ht="13.5" thickBot="1">
      <c r="C3" s="30" t="s">
        <v>34</v>
      </c>
    </row>
    <row r="4" spans="1:4" ht="14.25" thickBot="1" thickTop="1">
      <c r="A4" s="5" t="s">
        <v>36</v>
      </c>
      <c r="C4" s="8">
        <f>F1</f>
        <v>52500.0443</v>
      </c>
      <c r="D4" s="9">
        <f>G1</f>
        <v>0.68585029</v>
      </c>
    </row>
    <row r="5" spans="1:5" ht="13.5" thickTop="1">
      <c r="A5" s="11" t="s">
        <v>27</v>
      </c>
      <c r="B5" s="12"/>
      <c r="C5" s="13">
        <v>-9.5</v>
      </c>
      <c r="D5" s="12" t="s">
        <v>28</v>
      </c>
      <c r="E5" s="12"/>
    </row>
    <row r="6" ht="12.75">
      <c r="A6" s="5" t="s">
        <v>0</v>
      </c>
    </row>
    <row r="7" spans="1:3" ht="12.75">
      <c r="A7" t="s">
        <v>1</v>
      </c>
      <c r="C7">
        <f>C4</f>
        <v>52500.0443</v>
      </c>
    </row>
    <row r="8" spans="1:4" ht="12.75">
      <c r="A8" t="s">
        <v>2</v>
      </c>
      <c r="C8">
        <f>D4</f>
        <v>0.68585029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0.008355688833084305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-5.547711608821887E-06</v>
      </c>
      <c r="D12" s="3"/>
      <c r="E12" s="12"/>
    </row>
    <row r="13" spans="1:5" ht="12.75">
      <c r="A13" s="12" t="s">
        <v>17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3" ht="12.75">
      <c r="A15" s="14" t="s">
        <v>16</v>
      </c>
      <c r="B15" s="12"/>
      <c r="C15" s="15">
        <f>(C7+C11)+(C8+C12)*INT(MAX(F21:F3516))</f>
        <v>58187.76310348646</v>
      </c>
    </row>
    <row r="16" spans="1:3" ht="12.75">
      <c r="A16" s="18" t="s">
        <v>3</v>
      </c>
      <c r="B16" s="12"/>
      <c r="C16" s="19">
        <f>+C8+C12</f>
        <v>0.6858447422883912</v>
      </c>
    </row>
    <row r="17" spans="1:6" ht="13.5" thickBot="1">
      <c r="A17" s="16" t="s">
        <v>26</v>
      </c>
      <c r="B17" s="12"/>
      <c r="C17" s="12">
        <f>COUNT(C21:C2174)</f>
        <v>7</v>
      </c>
      <c r="E17" s="16" t="s">
        <v>29</v>
      </c>
      <c r="F17" s="17">
        <f ca="1">TODAY()+15018.5-B5/24</f>
        <v>59903.5</v>
      </c>
    </row>
    <row r="18" spans="1:6" ht="14.25" thickBot="1" thickTop="1">
      <c r="A18" s="18" t="s">
        <v>4</v>
      </c>
      <c r="B18" s="12"/>
      <c r="C18" s="21">
        <f>+C15</f>
        <v>58187.76310348646</v>
      </c>
      <c r="D18" s="22">
        <f>+C16</f>
        <v>0.6858447422883912</v>
      </c>
      <c r="E18" s="16" t="s">
        <v>30</v>
      </c>
      <c r="F18" s="17">
        <f>ROUND(2*(F17-C15)/C16,0)/2+1</f>
        <v>2502.5</v>
      </c>
    </row>
    <row r="19" spans="5:6" ht="13.5" thickTop="1">
      <c r="E19" s="16" t="s">
        <v>31</v>
      </c>
      <c r="F19" s="20">
        <f>+C15+C16*F18-15018.5-C5/24</f>
        <v>44885.985404396495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32" t="s">
        <v>35</v>
      </c>
      <c r="B21" s="31" t="s">
        <v>33</v>
      </c>
      <c r="C21" s="32">
        <v>52500.0443</v>
      </c>
      <c r="D21" s="28"/>
      <c r="E21">
        <f aca="true" t="shared" si="0" ref="E21:E26">+(C21-C$7)/C$8</f>
        <v>0</v>
      </c>
      <c r="F21">
        <f aca="true" t="shared" si="1" ref="F21:F27">ROUND(2*E21,0)/2</f>
        <v>0</v>
      </c>
      <c r="G21">
        <f aca="true" t="shared" si="2" ref="G21:G26">+C21-(C$7+F21*C$8)</f>
        <v>0</v>
      </c>
      <c r="K21">
        <f aca="true" t="shared" si="3" ref="K21:K27">+G21</f>
        <v>0</v>
      </c>
      <c r="O21">
        <f aca="true" t="shared" si="4" ref="O21:O26">+C$11+C$12*$F21</f>
        <v>0.008355688833084305</v>
      </c>
      <c r="Q21" s="2">
        <f aca="true" t="shared" si="5" ref="Q21:Q26">+C21-15018.5</f>
        <v>37481.5443</v>
      </c>
    </row>
    <row r="22" spans="1:17" ht="12.75">
      <c r="A22" s="33" t="s">
        <v>39</v>
      </c>
      <c r="B22" s="31" t="s">
        <v>40</v>
      </c>
      <c r="C22" s="32">
        <v>53938.622</v>
      </c>
      <c r="D22" s="32">
        <v>0.0021</v>
      </c>
      <c r="E22">
        <f t="shared" si="0"/>
        <v>2097.5097932815656</v>
      </c>
      <c r="F22">
        <f t="shared" si="1"/>
        <v>2097.5</v>
      </c>
      <c r="G22">
        <f t="shared" si="2"/>
        <v>0.006716725001751911</v>
      </c>
      <c r="K22">
        <f t="shared" si="3"/>
        <v>0.006716725001751911</v>
      </c>
      <c r="O22">
        <f t="shared" si="4"/>
        <v>-0.0032806362664196034</v>
      </c>
      <c r="Q22" s="2">
        <f t="shared" si="5"/>
        <v>38920.122</v>
      </c>
    </row>
    <row r="23" spans="1:17" ht="12.75">
      <c r="A23" s="33" t="s">
        <v>39</v>
      </c>
      <c r="B23" s="31" t="s">
        <v>33</v>
      </c>
      <c r="C23" s="32">
        <v>53941.6965</v>
      </c>
      <c r="D23" s="32">
        <v>0.0031</v>
      </c>
      <c r="E23">
        <f t="shared" si="0"/>
        <v>2101.9925500067907</v>
      </c>
      <c r="F23">
        <f t="shared" si="1"/>
        <v>2102</v>
      </c>
      <c r="G23">
        <f t="shared" si="2"/>
        <v>-0.005109580000862479</v>
      </c>
      <c r="K23">
        <f t="shared" si="3"/>
        <v>-0.005109580000862479</v>
      </c>
      <c r="O23">
        <f t="shared" si="4"/>
        <v>-0.0033056009686593026</v>
      </c>
      <c r="Q23" s="2">
        <f t="shared" si="5"/>
        <v>38923.1965</v>
      </c>
    </row>
    <row r="24" spans="1:17" ht="12.75">
      <c r="A24" s="34" t="s">
        <v>41</v>
      </c>
      <c r="B24" s="35" t="s">
        <v>33</v>
      </c>
      <c r="C24" s="36">
        <v>54987.613</v>
      </c>
      <c r="D24" s="36">
        <v>0.003</v>
      </c>
      <c r="E24">
        <f t="shared" si="0"/>
        <v>3626.9849794770753</v>
      </c>
      <c r="F24">
        <f t="shared" si="1"/>
        <v>3627</v>
      </c>
      <c r="G24">
        <f t="shared" si="2"/>
        <v>-0.010301830006937962</v>
      </c>
      <c r="K24">
        <f t="shared" si="3"/>
        <v>-0.010301830006937962</v>
      </c>
      <c r="O24">
        <f t="shared" si="4"/>
        <v>-0.011765861172112679</v>
      </c>
      <c r="Q24" s="2">
        <f t="shared" si="5"/>
        <v>39969.113</v>
      </c>
    </row>
    <row r="25" spans="1:17" ht="12.75">
      <c r="A25" s="34" t="s">
        <v>41</v>
      </c>
      <c r="B25" s="35" t="s">
        <v>33</v>
      </c>
      <c r="C25" s="36">
        <v>54987.614</v>
      </c>
      <c r="D25" s="36">
        <v>0.007</v>
      </c>
      <c r="E25">
        <f t="shared" si="0"/>
        <v>3626.9864375212264</v>
      </c>
      <c r="F25">
        <f t="shared" si="1"/>
        <v>3627</v>
      </c>
      <c r="G25">
        <f t="shared" si="2"/>
        <v>-0.009301830003096256</v>
      </c>
      <c r="K25">
        <f t="shared" si="3"/>
        <v>-0.009301830003096256</v>
      </c>
      <c r="O25">
        <f t="shared" si="4"/>
        <v>-0.011765861172112679</v>
      </c>
      <c r="Q25" s="2">
        <f t="shared" si="5"/>
        <v>39969.114</v>
      </c>
    </row>
    <row r="26" spans="1:17" ht="12.75">
      <c r="A26" s="34" t="s">
        <v>42</v>
      </c>
      <c r="B26" s="37" t="s">
        <v>33</v>
      </c>
      <c r="C26" s="38">
        <v>55383.344</v>
      </c>
      <c r="D26" s="38">
        <v>0.004</v>
      </c>
      <c r="E26">
        <f t="shared" si="0"/>
        <v>4203.978247206101</v>
      </c>
      <c r="F26">
        <f t="shared" si="1"/>
        <v>4204</v>
      </c>
      <c r="G26">
        <f t="shared" si="2"/>
        <v>-0.014919160006684251</v>
      </c>
      <c r="K26">
        <f t="shared" si="3"/>
        <v>-0.014919160006684251</v>
      </c>
      <c r="O26">
        <f t="shared" si="4"/>
        <v>-0.01496689077040291</v>
      </c>
      <c r="Q26" s="2">
        <f t="shared" si="5"/>
        <v>40364.844</v>
      </c>
    </row>
    <row r="27" spans="1:17" ht="12.75">
      <c r="A27" s="39" t="s">
        <v>43</v>
      </c>
      <c r="B27" s="40" t="s">
        <v>33</v>
      </c>
      <c r="C27" s="41">
        <v>58187.75928999996</v>
      </c>
      <c r="D27" s="41">
        <v>0.0001</v>
      </c>
      <c r="E27">
        <f>+(C27-C$7)/C$8</f>
        <v>8292.939542243186</v>
      </c>
      <c r="F27">
        <f t="shared" si="1"/>
        <v>8293</v>
      </c>
      <c r="G27">
        <f>+C27-(C$7+F27*C$8)</f>
        <v>-0.041464970039669424</v>
      </c>
      <c r="K27">
        <f t="shared" si="3"/>
        <v>-0.041464970039669424</v>
      </c>
      <c r="O27">
        <f>+C$11+C$12*$F27</f>
        <v>-0.0376514835388756</v>
      </c>
      <c r="Q27" s="2">
        <f>+C27-15018.5</f>
        <v>43169.25928999996</v>
      </c>
    </row>
    <row r="28" spans="1:4" ht="12.75">
      <c r="A28" s="39"/>
      <c r="B28" s="40"/>
      <c r="C28" s="41"/>
      <c r="D28" s="41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otectedRanges>
    <protectedRange sqref="A27:D28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2022-11-20T02:10:10Z</dcterms:modified>
  <cp:category/>
  <cp:version/>
  <cp:contentType/>
  <cp:contentStatus/>
</cp:coreProperties>
</file>