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<sst xmlns="http://schemas.openxmlformats.org/spreadsheetml/2006/main" count="54" uniqueCount="48">
  <si>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</si>
  <si>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</si>
  <si>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</si>
  <si>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</si>
  <si>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</si>
  <si>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</si>
  <si>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</si>
  <si>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</si>
  <si>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</si>
  <si>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</si>
  <si>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</si>
  <si>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</si>
  <si>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</si>
  <si>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</si>
  <si>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</si>
  <si>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</si>
  <si>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</si>
  <si>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</si>
  <si>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</si>
  <si>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</si>
  <si>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</si>
  <si>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</si>
  <si>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</si>
  <si>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</si>
  <si>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</si>
  <si>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</si>
  <si>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</si>
  <si>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</si>
  <si>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</si>
  <si>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</si>
  <si>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</si>
  <si>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</si>
  <si>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</si>
  <si>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</si>
  <si>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</si>
  <si>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</si>
  <si>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</si>
  <si>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</si>
  <si>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</si>
  <si>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</si>
  <si>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</si>
  <si>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</si>
  <si>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DR Lyn / GSC 3421-2216</t>
  </si>
  <si>
    <t>EA</t>
  </si>
  <si>
    <t>OEJV 0003</t>
  </si>
  <si>
    <t>I</t>
  </si>
  <si>
    <t>IBVS 6063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</si>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</sst>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 Lyn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4E-05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3469881"/>
        <c:axId val="32793474"/>
      </c:scatterChart>
      <c:valAx>
        <c:axId val="3346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3474"/>
        <c:crosses val="autoZero"/>
        <c:crossBetween val="midCat"/>
        <c:dispUnits/>
      </c:valAx>
      <c:valAx>
        <c:axId val="3279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98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51483.98</v>
      </c>
      <c r="D7" s="30" t="s">
        <v>41</v>
      </c>
    </row>
    <row r="8" spans="1:4" ht="12.75">
      <c r="A8" t="s">
        <v>3</v>
      </c>
      <c r="C8" s="8">
        <v>1.7808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0.0044191500349383545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8.128812871918388E-05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59903.636887152774</v>
      </c>
    </row>
    <row r="15" spans="1:5" ht="12.75">
      <c r="A15" s="12" t="s">
        <v>17</v>
      </c>
      <c r="B15" s="10"/>
      <c r="C15" s="13">
        <f>(C7+C11)+(C8+C12)*INT(MAX(F21:F3533))</f>
        <v>56354.69474218208</v>
      </c>
      <c r="D15" s="14" t="s">
        <v>38</v>
      </c>
      <c r="E15" s="15">
        <f>ROUND(2*(E14-$C$7)/$C$8,0)/2+E13</f>
        <v>4729</v>
      </c>
    </row>
    <row r="16" spans="1:5" ht="12.75">
      <c r="A16" s="16" t="s">
        <v>4</v>
      </c>
      <c r="B16" s="10"/>
      <c r="C16" s="17">
        <f>+C8+C12</f>
        <v>1.780881288128719</v>
      </c>
      <c r="D16" s="14" t="s">
        <v>39</v>
      </c>
      <c r="E16" s="24">
        <f>ROUND(2*(E14-$C$15)/$C$16,0)/2+E13</f>
        <v>1994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44887.66786404408</v>
      </c>
    </row>
    <row r="18" spans="1:5" ht="14.25" thickBot="1" thickTop="1">
      <c r="A18" s="16" t="s">
        <v>5</v>
      </c>
      <c r="B18" s="10"/>
      <c r="C18" s="19">
        <f>+C15</f>
        <v>56354.69474218208</v>
      </c>
      <c r="D18" s="20">
        <f>+C16</f>
        <v>1.780881288128719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47</v>
      </c>
      <c r="J20" s="7" t="s">
        <v>28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C7</f>
        <v>51483.98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0.0044191500349383545</v>
      </c>
      <c r="Q21" s="2">
        <f>+C21-15018.5</f>
        <v>36465.48</v>
      </c>
    </row>
    <row r="22" spans="1:17" ht="12.75">
      <c r="A22" s="31" t="s">
        <v>44</v>
      </c>
      <c r="B22" s="32" t="s">
        <v>45</v>
      </c>
      <c r="C22" s="31">
        <v>53446.523</v>
      </c>
      <c r="D22" s="31">
        <v>0.005</v>
      </c>
      <c r="E22">
        <f>+(C22-C$7)/C$8</f>
        <v>1102.0569407008074</v>
      </c>
      <c r="F22">
        <f>ROUND(2*E22,0)/2</f>
        <v>1102</v>
      </c>
      <c r="G22">
        <f>+C22-(C$7+F22*C$8)</f>
        <v>0.10139999999955762</v>
      </c>
      <c r="I22">
        <f>+G22</f>
        <v>0.10139999999955762</v>
      </c>
      <c r="O22">
        <f>+C$11+C$12*$F22</f>
        <v>0.09399866788347899</v>
      </c>
      <c r="Q22" s="2">
        <f>+C22-15018.5</f>
        <v>38428.023</v>
      </c>
    </row>
    <row r="23" spans="1:17" ht="12.75">
      <c r="A23" s="33" t="s">
        <v>46</v>
      </c>
      <c r="B23" s="32" t="s">
        <v>45</v>
      </c>
      <c r="C23" s="34">
        <v>56354.69176</v>
      </c>
      <c r="D23" s="34">
        <v>4E-05</v>
      </c>
      <c r="E23">
        <f>+(C23-C$7)/C$8</f>
        <v>2735.125651392632</v>
      </c>
      <c r="F23">
        <f>ROUND(2*E23,0)/2</f>
        <v>2735</v>
      </c>
      <c r="G23">
        <f>+C23-(C$7+F23*C$8)</f>
        <v>0.223760000000766</v>
      </c>
      <c r="J23">
        <f>+G23</f>
        <v>0.223760000000766</v>
      </c>
      <c r="O23">
        <f>+C$11+C$12*$F23</f>
        <v>0.22674218208190627</v>
      </c>
      <c r="Q23" s="2">
        <f>+C23-15018.5</f>
        <v>41336.19176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2022-11-20T02:17:07Z</dcterms:modified>
  <cp:category/>
  <cp:version/>
  <cp:contentType/>
  <cp:contentStatus/>
</cp:coreProperties>
</file>