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9810" windowHeight="1428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<sst xmlns="http://schemas.openxmlformats.org/spreadsheetml/2006/main" count="63" uniqueCount="53">
  <si>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</si>
  <si>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</si>
  <si>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</si>
  <si>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</si>
  <si>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</si>
  <si>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</si>
  <si>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</si>
  <si>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</si>
  <si>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</si>
  <si>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</si>
  <si>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</si>
  <si>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</si>
  <si>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</si>
  <si>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</si>
  <si>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</si>
  <si>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</si>
  <si>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</si>
  <si>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</si>
  <si>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</si>
  <si>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</si>
  <si>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</si>
  <si>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</si>
  <si>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</si>
  <si>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</si>
  <si>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</si>
  <si>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</si>
  <si>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</si>
  <si>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</si>
  <si>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</si>
  <si>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</si>
  <si>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</si>
  <si>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</si>
  <si>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</si>
  <si>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</si>
  <si>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</si>
  <si>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</si>
  <si>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</si>
  <si>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</si>
  <si>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</si>
  <si>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</si>
  <si>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</si>
  <si>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>EO Lyn</t>
  </si>
  <si>
    <t>2017K</t>
  </si>
  <si>
    <t>G3404-0088</t>
  </si>
  <si>
    <t xml:space="preserve">EB        </t>
  </si>
  <si>
    <t>pr_6</t>
  </si>
  <si>
    <t xml:space="preserve">          </t>
  </si>
  <si>
    <t>EO Lyn / GSC 3404-0088</t>
  </si>
  <si>
    <t>GCVS</t>
  </si>
  <si>
    <t>I</t>
  </si>
  <si>
    <t>OEJV 0179</t>
  </si>
  <si>
    <t>II</t>
  </si>
  <si>
    <t>OEJV 0211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</si>
</sst>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6.7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9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" fontId="0" fillId="0" borderId="0" applyFont="0" applyFill="0" applyBorder="0" applyAlignment="0" applyProtection="0"/>
    <xf numFmtId="169" fontId="13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4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3" borderId="5" applyNumberFormat="0" applyFont="0" applyAlignment="0" applyProtection="0"/>
    <xf numFmtId="0" fontId="26" fillId="20" borderId="6" applyNumberFormat="0" applyAlignment="0" applyProtection="0"/>
    <xf numFmtId="1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11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5" fillId="24" borderId="11" xfId="0" applyFont="1" applyFill="1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2" fillId="24" borderId="11" xfId="0" applyFont="1" applyFill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0" fontId="5" fillId="22" borderId="5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0" fillId="22" borderId="5" xfId="0" applyFont="1" applyFill="1" applyBorder="1" applyAlignment="1">
      <alignment vertical="center"/>
    </xf>
    <xf numFmtId="0" fontId="0" fillId="0" borderId="5" xfId="0" applyBorder="1" applyAlignment="1">
      <alignment vertical="top"/>
    </xf>
    <xf numFmtId="0" fontId="29" fillId="0" borderId="0" xfId="62" applyFont="1">
      <alignment/>
      <protection/>
    </xf>
    <xf numFmtId="0" fontId="29" fillId="0" borderId="0" xfId="62" applyFont="1" applyAlignment="1">
      <alignment horizontal="center"/>
      <protection/>
    </xf>
    <xf numFmtId="0" fontId="29" fillId="0" borderId="0" xfId="62" applyFont="1" applyAlignment="1">
      <alignment horizontal="left"/>
      <protection/>
    </xf>
    <xf numFmtId="0" fontId="29" fillId="0" borderId="0" xfId="61" applyFont="1">
      <alignment/>
      <protection/>
    </xf>
    <xf numFmtId="0" fontId="29" fillId="0" borderId="0" xfId="61" applyFont="1" applyAlignment="1">
      <alignment horizontal="center"/>
      <protection/>
    </xf>
    <xf numFmtId="0" fontId="29" fillId="0" borderId="0" xfId="61" applyFont="1" applyAlignment="1">
      <alignment horizontal="lef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rmal_A_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EO Lyn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0.0006</c:v>
                  </c:pt>
                  <c:pt idx="2">
                    <c:v>0.0005</c:v>
                  </c:pt>
                  <c:pt idx="3">
                    <c:v>0.0006</c:v>
                  </c:pt>
                  <c:pt idx="4">
                    <c:v>0.001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0.0006</c:v>
                  </c:pt>
                  <c:pt idx="2">
                    <c:v>0.0005</c:v>
                  </c:pt>
                  <c:pt idx="3">
                    <c:v>0.0006</c:v>
                  </c:pt>
                  <c:pt idx="4">
                    <c:v>0.001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0.0005</c:v>
                  </c:pt>
                  <c:pt idx="3">
                    <c:v>0.0006</c:v>
                  </c:pt>
                  <c:pt idx="4">
                    <c:v>0.001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0.0005</c:v>
                  </c:pt>
                  <c:pt idx="3">
                    <c:v>0.0006</c:v>
                  </c:pt>
                  <c:pt idx="4">
                    <c:v>0.001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0.0005</c:v>
                  </c:pt>
                  <c:pt idx="3">
                    <c:v>0.0006</c:v>
                  </c:pt>
                  <c:pt idx="4">
                    <c:v>0.001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0.0005</c:v>
                  </c:pt>
                  <c:pt idx="3">
                    <c:v>0.0006</c:v>
                  </c:pt>
                  <c:pt idx="4">
                    <c:v>0.001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0.0005</c:v>
                  </c:pt>
                  <c:pt idx="3">
                    <c:v>0.0006</c:v>
                  </c:pt>
                  <c:pt idx="4">
                    <c:v>0.001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0.0005</c:v>
                  </c:pt>
                  <c:pt idx="3">
                    <c:v>0.0006</c:v>
                  </c:pt>
                  <c:pt idx="4">
                    <c:v>0.001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0.0005</c:v>
                  </c:pt>
                  <c:pt idx="3">
                    <c:v>0.0006</c:v>
                  </c:pt>
                  <c:pt idx="4">
                    <c:v>0.001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0.0005</c:v>
                  </c:pt>
                  <c:pt idx="3">
                    <c:v>0.0006</c:v>
                  </c:pt>
                  <c:pt idx="4">
                    <c:v>0.001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0.0005</c:v>
                  </c:pt>
                  <c:pt idx="3">
                    <c:v>0.0006</c:v>
                  </c:pt>
                  <c:pt idx="4">
                    <c:v>0.001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0.0005</c:v>
                  </c:pt>
                  <c:pt idx="3">
                    <c:v>0.0006</c:v>
                  </c:pt>
                  <c:pt idx="4">
                    <c:v>0.001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0.0005</c:v>
                  </c:pt>
                  <c:pt idx="3">
                    <c:v>0.0006</c:v>
                  </c:pt>
                  <c:pt idx="4">
                    <c:v>0.001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0.0005</c:v>
                  </c:pt>
                  <c:pt idx="3">
                    <c:v>0.0006</c:v>
                  </c:pt>
                  <c:pt idx="4">
                    <c:v>0.001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26254835"/>
        <c:axId val="31904800"/>
      </c:scatterChart>
      <c:valAx>
        <c:axId val="262548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04800"/>
        <c:crosses val="autoZero"/>
        <c:crossBetween val="midCat"/>
        <c:dispUnits/>
      </c:valAx>
      <c:valAx>
        <c:axId val="31904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5483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57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9" ht="20.25">
      <c r="A1" s="1" t="s">
        <v>47</v>
      </c>
      <c r="F1" s="34" t="s">
        <v>41</v>
      </c>
      <c r="G1" s="30" t="s">
        <v>42</v>
      </c>
      <c r="H1" s="35"/>
      <c r="I1" s="36" t="s">
        <v>43</v>
      </c>
      <c r="J1" s="37" t="s">
        <v>41</v>
      </c>
      <c r="K1" s="38">
        <v>7.0901</v>
      </c>
      <c r="L1" s="38">
        <v>50.375440000000005</v>
      </c>
      <c r="M1" s="39">
        <v>51533.683</v>
      </c>
      <c r="N1" s="39">
        <v>0.6524</v>
      </c>
      <c r="O1" s="40" t="s">
        <v>44</v>
      </c>
      <c r="P1" s="40">
        <v>13.8</v>
      </c>
      <c r="Q1" s="40">
        <v>14.6</v>
      </c>
      <c r="R1" s="41" t="s">
        <v>45</v>
      </c>
      <c r="S1" s="42" t="s">
        <v>46</v>
      </c>
    </row>
    <row r="2" spans="1:4" ht="12.75">
      <c r="A2" t="s">
        <v>23</v>
      </c>
      <c r="B2" t="s">
        <v>44</v>
      </c>
      <c r="C2" s="29"/>
      <c r="D2" s="3"/>
    </row>
    <row r="3" ht="13.5" thickBot="1"/>
    <row r="4" spans="1:4" ht="14.25" thickBot="1" thickTop="1">
      <c r="A4" s="5" t="s">
        <v>0</v>
      </c>
      <c r="C4" s="26">
        <v>51533.683</v>
      </c>
      <c r="D4" s="27">
        <v>0.6524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v>51533.683</v>
      </c>
      <c r="D7" s="28" t="s">
        <v>48</v>
      </c>
    </row>
    <row r="8" spans="1:4" ht="12.75">
      <c r="A8" t="s">
        <v>3</v>
      </c>
      <c r="C8" s="8">
        <f>N1</f>
        <v>0.6524</v>
      </c>
      <c r="D8" s="28" t="str">
        <f>D7</f>
        <v>GCVS</v>
      </c>
    </row>
    <row r="9" spans="1:4" ht="12.75">
      <c r="A9" s="24" t="s">
        <v>32</v>
      </c>
      <c r="B9" s="33">
        <v>21</v>
      </c>
      <c r="C9" s="22" t="str">
        <f>"F"&amp;B9</f>
        <v>F21</v>
      </c>
      <c r="D9" s="23" t="str">
        <f>"G"&amp;B9</f>
        <v>G21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INTERCEPT(INDIRECT($D$9):G992,INDIRECT($C$9):F992)</f>
        <v>0.0005606607365076927</v>
      </c>
      <c r="D11" s="3"/>
      <c r="E11" s="10"/>
    </row>
    <row r="12" spans="1:5" ht="12.75">
      <c r="A12" s="10" t="s">
        <v>16</v>
      </c>
      <c r="B12" s="10"/>
      <c r="C12" s="21">
        <f ca="1">SLOPE(INDIRECT($D$9):G992,INDIRECT($C$9):F992)</f>
        <v>1.555150761292101E-05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57735.545793292105</v>
      </c>
      <c r="E15" s="14" t="s">
        <v>34</v>
      </c>
      <c r="F15" s="31">
        <v>1</v>
      </c>
    </row>
    <row r="16" spans="1:6" ht="12.75">
      <c r="A16" s="16" t="s">
        <v>4</v>
      </c>
      <c r="B16" s="10"/>
      <c r="C16" s="17">
        <f>+C8+C12</f>
        <v>0.6524155515076129</v>
      </c>
      <c r="E16" s="14" t="s">
        <v>30</v>
      </c>
      <c r="F16" s="32">
        <f ca="1">NOW()+15018.5+$C$5/24</f>
        <v>59903.63805439814</v>
      </c>
    </row>
    <row r="17" spans="1:6" ht="13.5" thickBot="1">
      <c r="A17" s="14" t="s">
        <v>27</v>
      </c>
      <c r="B17" s="10"/>
      <c r="C17" s="10">
        <f>COUNT(C21:C2191)</f>
        <v>6</v>
      </c>
      <c r="E17" s="14" t="s">
        <v>35</v>
      </c>
      <c r="F17" s="15">
        <f>ROUND(2*(F16-$C$7)/$C$8,0)/2+F15</f>
        <v>12830.5</v>
      </c>
    </row>
    <row r="18" spans="1:6" ht="14.25" thickBot="1" thickTop="1">
      <c r="A18" s="16" t="s">
        <v>5</v>
      </c>
      <c r="B18" s="10"/>
      <c r="C18" s="19">
        <f>+C15</f>
        <v>57735.545793292105</v>
      </c>
      <c r="D18" s="20">
        <f>+C16</f>
        <v>0.6524155515076129</v>
      </c>
      <c r="E18" s="14" t="s">
        <v>36</v>
      </c>
      <c r="F18" s="23">
        <f>ROUND(2*(F16-$C$15)/$C$16,0)/2+F15</f>
        <v>3324</v>
      </c>
    </row>
    <row r="19" spans="5:6" ht="13.5" thickTop="1">
      <c r="E19" s="14" t="s">
        <v>31</v>
      </c>
      <c r="F19" s="18">
        <f>+$C$15+$C$16*F18-15018.5-$C$5/24</f>
        <v>44886.07091983675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37</v>
      </c>
      <c r="I20" s="7" t="s">
        <v>38</v>
      </c>
      <c r="J20" s="7" t="s">
        <v>39</v>
      </c>
      <c r="K20" s="7" t="s">
        <v>40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U20" s="25" t="s">
        <v>33</v>
      </c>
    </row>
    <row r="21" spans="1:17" ht="12.75">
      <c r="A21" t="s">
        <v>48</v>
      </c>
      <c r="C21" s="8">
        <v>51533.683</v>
      </c>
      <c r="D21" s="8" t="s">
        <v>13</v>
      </c>
      <c r="E21">
        <f aca="true" t="shared" si="0" ref="E21:E26">+(C21-C$7)/C$8</f>
        <v>0</v>
      </c>
      <c r="F21">
        <f aca="true" t="shared" si="1" ref="F21:F26">ROUND(2*E21,0)/2</f>
        <v>0</v>
      </c>
      <c r="G21">
        <f aca="true" t="shared" si="2" ref="G21:G26">+C21-(C$7+F21*C$8)</f>
        <v>0</v>
      </c>
      <c r="I21">
        <f>+G21</f>
        <v>0</v>
      </c>
      <c r="O21">
        <f aca="true" t="shared" si="3" ref="O21:O26">+C$11+C$12*$F21</f>
        <v>0.0005606607365076927</v>
      </c>
      <c r="Q21" s="2">
        <f aca="true" t="shared" si="4" ref="Q21:Q26">+C21-15018.5</f>
        <v>36515.183</v>
      </c>
    </row>
    <row r="22" spans="1:17" ht="12.75">
      <c r="A22" s="43" t="s">
        <v>50</v>
      </c>
      <c r="B22" s="44" t="s">
        <v>51</v>
      </c>
      <c r="C22" s="45">
        <v>57117.38425</v>
      </c>
      <c r="D22" s="45">
        <v>0.0006</v>
      </c>
      <c r="E22">
        <f t="shared" si="0"/>
        <v>8558.708231146544</v>
      </c>
      <c r="F22">
        <f t="shared" si="1"/>
        <v>8558.5</v>
      </c>
      <c r="G22">
        <f t="shared" si="2"/>
        <v>0.1358500000060303</v>
      </c>
      <c r="K22">
        <f>+G22</f>
        <v>0.1358500000060303</v>
      </c>
      <c r="O22">
        <f t="shared" si="3"/>
        <v>0.13365823864169218</v>
      </c>
      <c r="Q22" s="2">
        <f t="shared" si="4"/>
        <v>42098.88425</v>
      </c>
    </row>
    <row r="23" spans="1:17" ht="12.75">
      <c r="A23" s="43" t="s">
        <v>50</v>
      </c>
      <c r="B23" s="44" t="s">
        <v>49</v>
      </c>
      <c r="C23" s="45">
        <v>57133.36629</v>
      </c>
      <c r="D23" s="45">
        <v>0.0005</v>
      </c>
      <c r="E23">
        <f t="shared" si="0"/>
        <v>8583.205533415085</v>
      </c>
      <c r="F23">
        <f t="shared" si="1"/>
        <v>8583</v>
      </c>
      <c r="G23">
        <f t="shared" si="2"/>
        <v>0.13408999999955995</v>
      </c>
      <c r="K23">
        <f>+G23</f>
        <v>0.13408999999955995</v>
      </c>
      <c r="O23">
        <f t="shared" si="3"/>
        <v>0.1340392505782087</v>
      </c>
      <c r="Q23" s="2">
        <f t="shared" si="4"/>
        <v>42114.86629</v>
      </c>
    </row>
    <row r="24" spans="1:17" ht="12.75">
      <c r="A24" s="43" t="s">
        <v>50</v>
      </c>
      <c r="B24" s="44" t="s">
        <v>51</v>
      </c>
      <c r="C24" s="45">
        <v>57134.34763</v>
      </c>
      <c r="D24" s="45">
        <v>0.0006</v>
      </c>
      <c r="E24">
        <f t="shared" si="0"/>
        <v>8584.709733292459</v>
      </c>
      <c r="F24">
        <f t="shared" si="1"/>
        <v>8584.5</v>
      </c>
      <c r="G24">
        <f t="shared" si="2"/>
        <v>0.13682999999582535</v>
      </c>
      <c r="K24">
        <f>+G24</f>
        <v>0.13682999999582535</v>
      </c>
      <c r="O24">
        <f t="shared" si="3"/>
        <v>0.1340625778396281</v>
      </c>
      <c r="Q24" s="2">
        <f t="shared" si="4"/>
        <v>42115.84763</v>
      </c>
    </row>
    <row r="25" spans="1:17" ht="12.75">
      <c r="A25" s="43" t="s">
        <v>50</v>
      </c>
      <c r="B25" s="44" t="s">
        <v>49</v>
      </c>
      <c r="C25" s="45">
        <v>57481.43162</v>
      </c>
      <c r="D25" s="45">
        <v>0.001</v>
      </c>
      <c r="E25">
        <f t="shared" si="0"/>
        <v>9116.720754138574</v>
      </c>
      <c r="F25">
        <f t="shared" si="1"/>
        <v>9116.5</v>
      </c>
      <c r="G25">
        <f t="shared" si="2"/>
        <v>0.14402000000700355</v>
      </c>
      <c r="K25">
        <f>+G25</f>
        <v>0.14402000000700355</v>
      </c>
      <c r="O25">
        <f t="shared" si="3"/>
        <v>0.1423359798897021</v>
      </c>
      <c r="Q25" s="2">
        <f t="shared" si="4"/>
        <v>42462.93162</v>
      </c>
    </row>
    <row r="26" spans="1:17" ht="12.75">
      <c r="A26" s="46" t="s">
        <v>52</v>
      </c>
      <c r="B26" s="47" t="s">
        <v>49</v>
      </c>
      <c r="C26" s="48">
        <v>57735.53965999978</v>
      </c>
      <c r="D26" s="48">
        <v>0.0004</v>
      </c>
      <c r="E26">
        <f t="shared" si="0"/>
        <v>9506.218056406775</v>
      </c>
      <c r="F26">
        <f t="shared" si="1"/>
        <v>9506</v>
      </c>
      <c r="G26">
        <f t="shared" si="2"/>
        <v>0.14225999978225445</v>
      </c>
      <c r="K26">
        <f>+G26</f>
        <v>0.14225999978225445</v>
      </c>
      <c r="O26">
        <f t="shared" si="3"/>
        <v>0.1483932921049348</v>
      </c>
      <c r="Q26" s="2">
        <f t="shared" si="4"/>
        <v>42717.03965999978</v>
      </c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otectedRanges>
    <protectedRange sqref="A26:D26" name="Range1"/>
  </protectedRange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&amp; Bonnie</dc:creator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2022-11-20T02:18:47Z</dcterms:modified>
  <cp:category/>
  <cp:version/>
  <cp:contentType/>
  <cp:contentStatus/>
</cp:coreProperties>
</file>