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4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<sst xmlns="http://schemas.openxmlformats.org/spreadsheetml/2006/main" count="55" uniqueCount="50">
  <si>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</si>
  <si>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</si>
  <si>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</si>
  <si>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</si>
  <si>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</si>
  <si>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</si>
  <si>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</si>
  <si>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</si>
  <si>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</si>
  <si>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</si>
  <si>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</si>
  <si>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</si>
  <si>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</si>
  <si>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</si>
  <si>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</si>
  <si>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</si>
  <si>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</si>
  <si>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</si>
  <si>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</si>
  <si>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</si>
  <si>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</si>
  <si>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</si>
  <si>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</si>
  <si>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</si>
  <si>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</si>
  <si>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</si>
  <si>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</si>
  <si>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</si>
  <si>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</si>
  <si>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</si>
  <si>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</si>
  <si>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</si>
  <si>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</si>
  <si>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</si>
  <si>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FG Lyn / GSC 3796-0562</t>
  </si>
  <si>
    <t>not avail.</t>
  </si>
  <si>
    <t>EB</t>
  </si>
  <si>
    <t>OEJV 0083</t>
  </si>
  <si>
    <t>IBVS 5060</t>
  </si>
  <si>
    <t>IBVS 6157</t>
  </si>
  <si>
    <t>I</t>
  </si>
  <si>
    <t>JAVSO..45..215</t>
  </si>
  <si>
    <t>JAVSO..44..164</t>
  </si>
  <si>
    <t>pg</t>
  </si>
  <si>
    <t>vis</t>
  </si>
  <si>
    <t>PE</t>
  </si>
  <si>
    <t>CCD</t>
  </si>
  <si>
    <t>s5</t>
  </si>
  <si>
    <t>s6</t>
  </si>
  <si>
    <t>s7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</si>
</sst>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vertical="center"/>
      <protection/>
    </xf>
    <xf numFmtId="0" fontId="14" fillId="0" borderId="0" xfId="57" applyFont="1" applyAlignment="1">
      <alignment horizontal="left" vertical="center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FG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0.0005</c:v>
                  </c:pt>
                  <c:pt idx="3">
                    <c:v>0.0185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0496218"/>
        <c:axId val="28921643"/>
      </c:scatterChart>
      <c:val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crossBetween val="midCat"/>
        <c:dispUnits/>
      </c:val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05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3865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4" ht="12.75">
      <c r="A2" t="s">
        <v>23</v>
      </c>
      <c r="B2" t="s">
        <v>36</v>
      </c>
      <c r="C2" s="3"/>
      <c r="D2" s="3"/>
    </row>
    <row r="3" ht="13.5" thickBot="1"/>
    <row r="4" spans="1:4" ht="14.25" thickBot="1" thickTop="1">
      <c r="A4" s="5" t="s">
        <v>0</v>
      </c>
      <c r="C4" s="8" t="s">
        <v>35</v>
      </c>
      <c r="D4" s="9" t="s">
        <v>35</v>
      </c>
    </row>
    <row r="5" spans="1:4" ht="13.5" thickTop="1">
      <c r="A5" s="11" t="s">
        <v>25</v>
      </c>
      <c r="B5" s="12"/>
      <c r="C5" s="13">
        <v>-9.5</v>
      </c>
      <c r="D5" s="12" t="s">
        <v>26</v>
      </c>
    </row>
    <row r="6" ht="12.75">
      <c r="A6" s="5" t="s">
        <v>1</v>
      </c>
    </row>
    <row r="7" spans="1:4" ht="12.75">
      <c r="A7" t="s">
        <v>2</v>
      </c>
      <c r="C7" s="10">
        <v>51463.626457</v>
      </c>
      <c r="D7" s="30" t="s">
        <v>37</v>
      </c>
    </row>
    <row r="8" spans="1:4" ht="12.75">
      <c r="A8" t="s">
        <v>3</v>
      </c>
      <c r="C8" s="10">
        <v>1.43543</v>
      </c>
      <c r="D8" s="30" t="s">
        <v>37</v>
      </c>
    </row>
    <row r="9" spans="1:4" ht="12.75">
      <c r="A9" s="26" t="s">
        <v>29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0.26799485710004656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0.0001423069197258202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57824.91534381841</v>
      </c>
      <c r="E15" s="16" t="s">
        <v>31</v>
      </c>
      <c r="F15" s="13">
        <v>1</v>
      </c>
    </row>
    <row r="16" spans="1:6" ht="12.75">
      <c r="A16" s="18" t="s">
        <v>4</v>
      </c>
      <c r="B16" s="12"/>
      <c r="C16" s="19">
        <f>+C8+C12</f>
        <v>1.4355723069197257</v>
      </c>
      <c r="E16" s="16" t="s">
        <v>27</v>
      </c>
      <c r="F16" s="17">
        <f ca="1">NOW()+15018.5+$C$5/24</f>
        <v>59903.63819965278</v>
      </c>
    </row>
    <row r="17" spans="1:6" ht="13.5" thickBot="1">
      <c r="A17" s="16" t="s">
        <v>24</v>
      </c>
      <c r="B17" s="12"/>
      <c r="C17" s="12">
        <f>COUNT(C21:C2191)</f>
        <v>5</v>
      </c>
      <c r="E17" s="16" t="s">
        <v>32</v>
      </c>
      <c r="F17" s="17">
        <f>ROUND(2*(F16-$C$7)/$C$8,0)/2+F15</f>
        <v>5881</v>
      </c>
    </row>
    <row r="18" spans="1:6" ht="14.25" thickBot="1" thickTop="1">
      <c r="A18" s="18" t="s">
        <v>5</v>
      </c>
      <c r="B18" s="12"/>
      <c r="C18" s="21">
        <f>+C15</f>
        <v>57824.91534381841</v>
      </c>
      <c r="D18" s="22">
        <f>+C16</f>
        <v>1.4355723069197257</v>
      </c>
      <c r="E18" s="16" t="s">
        <v>33</v>
      </c>
      <c r="F18" s="25">
        <f>ROUND(2*(F16-$C$15)/$C$16,0)/2+F15</f>
        <v>1449</v>
      </c>
    </row>
    <row r="19" spans="5:6" ht="13.5" thickTop="1">
      <c r="E19" s="16" t="s">
        <v>28</v>
      </c>
      <c r="F19" s="20">
        <f>+$C$15+$C$16*F18-15018.5-$C$5/24</f>
        <v>44886.95544987843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43</v>
      </c>
      <c r="I20" s="7" t="s">
        <v>44</v>
      </c>
      <c r="J20" s="7" t="s">
        <v>45</v>
      </c>
      <c r="K20" s="7" t="s">
        <v>46</v>
      </c>
      <c r="L20" s="7" t="s">
        <v>47</v>
      </c>
      <c r="M20" s="7" t="s">
        <v>48</v>
      </c>
      <c r="N20" s="7" t="s">
        <v>49</v>
      </c>
      <c r="O20" s="7" t="s">
        <v>22</v>
      </c>
      <c r="P20" s="6" t="s">
        <v>21</v>
      </c>
      <c r="Q20" s="4" t="s">
        <v>14</v>
      </c>
      <c r="R20" s="28" t="s">
        <v>30</v>
      </c>
    </row>
    <row r="21" spans="1:17" ht="12.75">
      <c r="A21" s="29" t="s">
        <v>37</v>
      </c>
      <c r="C21" s="10">
        <v>51463.626457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J21">
        <f>+G21</f>
        <v>0</v>
      </c>
      <c r="O21">
        <f>+C$11+C$12*$F21</f>
        <v>0.26799485710004656</v>
      </c>
      <c r="Q21" s="2">
        <f>+C21-15018.5</f>
        <v>36445.126457</v>
      </c>
    </row>
    <row r="22" spans="1:17" ht="12.75">
      <c r="A22" s="5" t="s">
        <v>38</v>
      </c>
      <c r="C22" s="10">
        <v>56275.8813</v>
      </c>
      <c r="D22" s="10">
        <v>0.0005</v>
      </c>
      <c r="E22">
        <f>+(C22-C$7)/C$8</f>
        <v>3352.4831186473757</v>
      </c>
      <c r="F22" s="33">
        <f>ROUND(2*E22,0)/2-0.5</f>
        <v>3352</v>
      </c>
      <c r="G22">
        <f>+C22-(C$7+F22*C$8)</f>
        <v>0.6934830000027432</v>
      </c>
      <c r="K22">
        <f>+G22</f>
        <v>0.6934830000027432</v>
      </c>
      <c r="O22">
        <f>+C$11+C$12*$F22</f>
        <v>0.7450076520209958</v>
      </c>
      <c r="Q22" s="2">
        <f>+C22-15018.5</f>
        <v>41257.3813</v>
      </c>
    </row>
    <row r="23" spans="1:17" ht="12.75">
      <c r="A23" s="39" t="s">
        <v>42</v>
      </c>
      <c r="B23" s="38" t="s">
        <v>40</v>
      </c>
      <c r="C23" s="37">
        <v>57031.8084</v>
      </c>
      <c r="D23" s="37">
        <v>0.0005</v>
      </c>
      <c r="E23">
        <f>+(C23-C$7)/C$8</f>
        <v>3879.1037828385943</v>
      </c>
      <c r="F23" s="33">
        <f>ROUND(2*E23,0)/2-0.5</f>
        <v>3878.5</v>
      </c>
      <c r="G23">
        <f>+C23-(C$7+F23*C$8)</f>
        <v>0.8666880000018864</v>
      </c>
      <c r="K23">
        <f>+G23</f>
        <v>0.8666880000018864</v>
      </c>
      <c r="O23">
        <f>+C$11+C$12*$F23</f>
        <v>0.8199322452566402</v>
      </c>
      <c r="Q23" s="2">
        <f>+C23-15018.5</f>
        <v>42013.3084</v>
      </c>
    </row>
    <row r="24" spans="1:17" ht="12.75">
      <c r="A24" s="31" t="s">
        <v>39</v>
      </c>
      <c r="B24" s="32"/>
      <c r="C24" s="31">
        <v>57101.4459</v>
      </c>
      <c r="D24" s="31">
        <v>0.0185</v>
      </c>
      <c r="E24">
        <f>+(C24-C$7)/C$8</f>
        <v>3927.617120305414</v>
      </c>
      <c r="F24" s="33">
        <f>ROUND(2*E24,0)/2-0.5</f>
        <v>3927</v>
      </c>
      <c r="G24">
        <f>+C24-(C$7+F24*C$8)</f>
        <v>0.8858330000002752</v>
      </c>
      <c r="K24">
        <f>+G24</f>
        <v>0.8858330000002752</v>
      </c>
      <c r="O24">
        <f>+C$11+C$12*$F24</f>
        <v>0.8268341308633425</v>
      </c>
      <c r="Q24" s="2">
        <f>+C24-15018.5</f>
        <v>42082.9459</v>
      </c>
    </row>
    <row r="25" spans="1:17" ht="12.75">
      <c r="A25" s="36" t="s">
        <v>41</v>
      </c>
      <c r="B25" s="35" t="s">
        <v>40</v>
      </c>
      <c r="C25" s="34">
        <v>57825.5789</v>
      </c>
      <c r="D25" s="34">
        <v>0.0004</v>
      </c>
      <c r="E25">
        <f>+(C25-C$7)/C$8</f>
        <v>4432.088254390672</v>
      </c>
      <c r="F25" s="33">
        <f>ROUND(2*E25,0)/2-0.5</f>
        <v>4431.5</v>
      </c>
      <c r="G25">
        <f>+C25-(C$7+F25*C$8)</f>
        <v>0.8443980000010924</v>
      </c>
      <c r="K25">
        <f>+G25</f>
        <v>0.8443980000010924</v>
      </c>
      <c r="O25">
        <f>+C$11+C$12*$F25</f>
        <v>0.8986279718650187</v>
      </c>
      <c r="Q25" s="2">
        <f>+C25-15018.5</f>
        <v>42807.0789</v>
      </c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2022-11-20T02:19:00Z</dcterms:modified>
  <cp:category/>
  <cp:version/>
  <cp:contentType/>
  <cp:contentStatus/>
</cp:coreProperties>
</file>