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370" windowHeight="138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<sst xmlns="http://schemas.openxmlformats.org/spreadsheetml/2006/main" count="132" uniqueCount="80">
  <si>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</si>
  <si>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</si>
  <si>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</si>
  <si>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</si>
  <si>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</si>
  <si>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</si>
  <si>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</si>
  <si>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</si>
  <si>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</si>
  <si>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</si>
  <si>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</si>
  <si>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</si>
  <si>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</si>
  <si>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</si>
  <si>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</si>
  <si>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</si>
  <si>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</si>
  <si>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</si>
  <si>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</si>
  <si>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</si>
  <si>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</si>
  <si>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</si>
  <si>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</si>
  <si>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</si>
  <si>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</si>
  <si>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</si>
  <si>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</si>
  <si>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</si>
  <si>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</si>
  <si>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</si>
  <si>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</si>
  <si>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</si>
  <si>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</si>
  <si>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</si>
  <si>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</si>
  <si>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</si>
  <si>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</si>
  <si>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</si>
  <si>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</si>
  <si>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</si>
  <si>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</si>
  <si>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</si>
  <si>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</si>
  <si>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</si>
  <si>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</si>
  <si>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</si>
  <si>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</si>
  <si>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</si>
  <si>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TU Lyn</t>
  </si>
  <si>
    <t>EA</t>
  </si>
  <si>
    <t>GCVS 4</t>
  </si>
  <si>
    <t>2425912.522 </t>
  </si>
  <si>
    <t> 28.10.1929 00:31 </t>
  </si>
  <si>
    <t> -0.001 </t>
  </si>
  <si>
    <t>P </t>
  </si>
  <si>
    <t> W.Strohmeier </t>
  </si>
  <si>
    <t> VB 5.4 </t>
  </si>
  <si>
    <t>2426029.290 </t>
  </si>
  <si>
    <t> 21.02.1930 18:57 </t>
  </si>
  <si>
    <t> -0.071 </t>
  </si>
  <si>
    <t>2426068.422 </t>
  </si>
  <si>
    <t> 01.04.1930 22:07 </t>
  </si>
  <si>
    <t> 0.115 </t>
  </si>
  <si>
    <t>2426691.446 </t>
  </si>
  <si>
    <t> 15.12.1931 22:42 </t>
  </si>
  <si>
    <t> 0.001 </t>
  </si>
  <si>
    <t>2426769.326 </t>
  </si>
  <si>
    <t> 02.03.1932 19:49 </t>
  </si>
  <si>
    <t> -0.011 </t>
  </si>
  <si>
    <t>2426769.348 </t>
  </si>
  <si>
    <t> 02.03.1932 20:21 </t>
  </si>
  <si>
    <t> 0.011 </t>
  </si>
  <si>
    <t>2428210.330 </t>
  </si>
  <si>
    <t> 11.02.1936 19:55 </t>
  </si>
  <si>
    <t> -0.013 </t>
  </si>
  <si>
    <t>2428210.352 </t>
  </si>
  <si>
    <t> 11.02.1936 20:26 </t>
  </si>
  <si>
    <t> 0.009 </t>
  </si>
  <si>
    <t>I</t>
  </si>
  <si>
    <t>TU Lyn / GSC 25912.523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</si>
</sst>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11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8" xfId="0" applyFont="1" applyFill="1" applyBorder="1" applyAlignment="1">
      <alignment horizontal="left" vertical="top" wrapText="1" inden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right" vertical="top" wrapText="1"/>
    </xf>
    <xf numFmtId="0" fontId="13" fillId="35" borderId="11" xfId="0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 Lyn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A!$R$21:$R$998</c:f>
              <c:numCache/>
            </c:numRef>
          </c:yVal>
          <c:smooth val="0"/>
        </c:ser>
        <c:axId val="5626055"/>
        <c:axId val="50634496"/>
      </c:scatterChart>
      <c:valAx>
        <c:axId val="5626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34496"/>
        <c:crosses val="autoZero"/>
        <c:crossBetween val="midCat"/>
        <c:dispUnits/>
      </c:valAx>
      <c:valAx>
        <c:axId val="50634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605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17</xdr:col>
      <xdr:colOff>142875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7200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39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5" ht="20.25">
      <c r="A1" s="1" t="s">
        <v>79</v>
      </c>
      <c r="F1" s="50" t="s">
        <v>48</v>
      </c>
      <c r="G1" s="32">
        <v>6.31027</v>
      </c>
      <c r="H1" s="33">
        <v>61.1429</v>
      </c>
      <c r="I1" s="34">
        <v>25912.523</v>
      </c>
      <c r="J1" s="34">
        <v>38.9461</v>
      </c>
      <c r="K1" s="31" t="s">
        <v>49</v>
      </c>
      <c r="L1" s="33"/>
      <c r="M1" s="34">
        <v>28210.33958353418</v>
      </c>
      <c r="N1" s="34">
        <v>38.94586455220286</v>
      </c>
      <c r="O1" s="37" t="s">
        <v>49</v>
      </c>
    </row>
    <row r="2" spans="1:4" ht="12.75">
      <c r="A2" t="s">
        <v>23</v>
      </c>
      <c r="B2" t="s">
        <v>49</v>
      </c>
      <c r="C2" s="30"/>
      <c r="D2" s="3"/>
    </row>
    <row r="3" ht="13.5" thickBot="1"/>
    <row r="4" spans="1:4" ht="14.25" thickBot="1" thickTop="1">
      <c r="A4" s="5" t="s">
        <v>0</v>
      </c>
      <c r="C4" s="27">
        <v>25912.523</v>
      </c>
      <c r="D4" s="28">
        <v>38.9461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28210.33958353418</v>
      </c>
      <c r="D7" s="29" t="s">
        <v>50</v>
      </c>
    </row>
    <row r="8" spans="1:4" ht="12.75">
      <c r="A8" t="s">
        <v>3</v>
      </c>
      <c r="C8" s="8">
        <v>38.94586455220286</v>
      </c>
      <c r="D8" s="29" t="s">
        <v>50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INTERCEPT(INDIRECT($E$9):G991,INDIRECT($D$9):F991)</f>
        <v>-4.02306515917758E-12</v>
      </c>
      <c r="D11" s="3"/>
      <c r="E11" s="10"/>
    </row>
    <row r="12" spans="1:5" ht="12.75">
      <c r="A12" s="10" t="s">
        <v>16</v>
      </c>
      <c r="B12" s="10"/>
      <c r="C12" s="21">
        <f ca="1">SLOPE(INDIRECT($E$9):G991,INDIRECT($D$9):F991)</f>
        <v>-4.9450979639441967E-14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(C7+C11)+(C8+C12)*INT(MAX(F21:F3532))</f>
        <v>28210.339583534176</v>
      </c>
      <c r="E15" s="14" t="s">
        <v>34</v>
      </c>
      <c r="F15" s="35">
        <v>1</v>
      </c>
    </row>
    <row r="16" spans="1:6" ht="12.75">
      <c r="A16" s="16" t="s">
        <v>4</v>
      </c>
      <c r="B16" s="10"/>
      <c r="C16" s="17">
        <f>+C8+C12</f>
        <v>38.94586455220281</v>
      </c>
      <c r="E16" s="14" t="s">
        <v>30</v>
      </c>
      <c r="F16" s="36">
        <f ca="1">NOW()+15018.5+$C$5/24</f>
        <v>59903.644197685186</v>
      </c>
    </row>
    <row r="17" spans="1:6" ht="13.5" thickBot="1">
      <c r="A17" s="14" t="s">
        <v>27</v>
      </c>
      <c r="B17" s="10"/>
      <c r="C17" s="10">
        <f>COUNT(C21:C2190)</f>
        <v>8</v>
      </c>
      <c r="E17" s="14" t="s">
        <v>35</v>
      </c>
      <c r="F17" s="15">
        <f>ROUND(2*(F16-$C$7)/$C$8,0)/2+F15</f>
        <v>815</v>
      </c>
    </row>
    <row r="18" spans="1:6" ht="14.25" thickBot="1" thickTop="1">
      <c r="A18" s="16" t="s">
        <v>5</v>
      </c>
      <c r="B18" s="10"/>
      <c r="C18" s="19">
        <f>+C15</f>
        <v>28210.339583534176</v>
      </c>
      <c r="D18" s="20">
        <f>+C16</f>
        <v>38.94586455220281</v>
      </c>
      <c r="E18" s="14" t="s">
        <v>36</v>
      </c>
      <c r="F18" s="23">
        <f>ROUND(2*(F16-$C$15)/$C$16,0)/2+F15</f>
        <v>815</v>
      </c>
    </row>
    <row r="19" spans="5:6" ht="13.5" thickTop="1">
      <c r="E19" s="14" t="s">
        <v>31</v>
      </c>
      <c r="F19" s="18">
        <f>+$C$15+$C$16*F18-15018.5-$C$5/24</f>
        <v>44933.115026912805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26" t="s">
        <v>33</v>
      </c>
    </row>
    <row r="21" spans="1:17" ht="12.75">
      <c r="A21" s="29" t="s">
        <v>50</v>
      </c>
      <c r="C21" s="8">
        <v>25912.523</v>
      </c>
      <c r="D21" s="8" t="s">
        <v>13</v>
      </c>
      <c r="E21">
        <f>+(C21-C$7)/C$8</f>
        <v>-59.00027152957911</v>
      </c>
      <c r="F21">
        <f>ROUND(2*E21,0)/2</f>
        <v>-59</v>
      </c>
      <c r="G21">
        <f>+C21-(C$7+F21*C$8)</f>
        <v>-0.010574954209005227</v>
      </c>
      <c r="H21">
        <f>+G21</f>
        <v>-0.010574954209005227</v>
      </c>
      <c r="O21">
        <f>+C$11+C$12*$F21</f>
        <v>-1.1054573604505038E-12</v>
      </c>
      <c r="Q21" s="2">
        <f>+C21-15018.5</f>
        <v>10894.023000000001</v>
      </c>
    </row>
    <row r="22" spans="1:17" ht="12.75">
      <c r="A22" s="51" t="s">
        <v>56</v>
      </c>
      <c r="B22" s="53" t="s">
        <v>78</v>
      </c>
      <c r="C22" s="52">
        <v>26029.29</v>
      </c>
      <c r="D22" s="8"/>
      <c r="E22">
        <f aca="true" t="shared" si="0" ref="E22:E28">+(C22-C$7)/C$8</f>
        <v>-56.002084139400985</v>
      </c>
      <c r="F22">
        <f aca="true" t="shared" si="1" ref="F22:F28">ROUND(2*E22,0)/2</f>
        <v>-56</v>
      </c>
      <c r="G22">
        <f aca="true" t="shared" si="2" ref="G22:G28">+C22-(C$7+F22*C$8)</f>
        <v>-0.08116861081725801</v>
      </c>
      <c r="H22">
        <f aca="true" t="shared" si="3" ref="H22:H28">+G22</f>
        <v>-0.08116861081725801</v>
      </c>
      <c r="O22">
        <f aca="true" t="shared" si="4" ref="O22:O28">+C$11+C$12*$F22</f>
        <v>-1.2538102993688297E-12</v>
      </c>
      <c r="Q22" s="2">
        <f aca="true" t="shared" si="5" ref="Q22:Q28">+C22-15018.5</f>
        <v>11010.79</v>
      </c>
    </row>
    <row r="23" spans="1:17" ht="12.75">
      <c r="A23" s="51" t="s">
        <v>56</v>
      </c>
      <c r="B23" s="53" t="s">
        <v>78</v>
      </c>
      <c r="C23" s="52">
        <v>26068.422</v>
      </c>
      <c r="D23" s="8"/>
      <c r="E23">
        <f t="shared" si="0"/>
        <v>-54.9973048014678</v>
      </c>
      <c r="F23">
        <f t="shared" si="1"/>
        <v>-55</v>
      </c>
      <c r="G23">
        <f t="shared" si="2"/>
        <v>0.10496683697783737</v>
      </c>
      <c r="H23">
        <f t="shared" si="3"/>
        <v>0.10496683697783737</v>
      </c>
      <c r="O23">
        <f t="shared" si="4"/>
        <v>-1.3032612790082719E-12</v>
      </c>
      <c r="Q23" s="2">
        <f t="shared" si="5"/>
        <v>11049.921999999999</v>
      </c>
    </row>
    <row r="24" spans="1:17" ht="12.75">
      <c r="A24" s="51" t="s">
        <v>56</v>
      </c>
      <c r="B24" s="53" t="s">
        <v>78</v>
      </c>
      <c r="C24" s="52">
        <v>26691.446</v>
      </c>
      <c r="D24" s="8"/>
      <c r="E24">
        <f t="shared" si="0"/>
        <v>-39.00012494261777</v>
      </c>
      <c r="F24">
        <f t="shared" si="1"/>
        <v>-39</v>
      </c>
      <c r="G24">
        <f t="shared" si="2"/>
        <v>-0.004865998267632676</v>
      </c>
      <c r="H24">
        <f t="shared" si="3"/>
        <v>-0.004865998267632676</v>
      </c>
      <c r="O24">
        <f t="shared" si="4"/>
        <v>-2.094476953239343E-12</v>
      </c>
      <c r="Q24" s="2">
        <f t="shared" si="5"/>
        <v>11672.946</v>
      </c>
    </row>
    <row r="25" spans="1:17" ht="12.75">
      <c r="A25" s="51" t="s">
        <v>56</v>
      </c>
      <c r="B25" s="53" t="s">
        <v>78</v>
      </c>
      <c r="C25" s="52">
        <v>26769.326</v>
      </c>
      <c r="D25" s="8"/>
      <c r="E25">
        <f t="shared" si="0"/>
        <v>-37.000426106927236</v>
      </c>
      <c r="F25">
        <f t="shared" si="1"/>
        <v>-37</v>
      </c>
      <c r="G25">
        <f t="shared" si="2"/>
        <v>-0.016595102671999484</v>
      </c>
      <c r="H25">
        <f t="shared" si="3"/>
        <v>-0.016595102671999484</v>
      </c>
      <c r="O25">
        <f t="shared" si="4"/>
        <v>-2.1933789125182273E-12</v>
      </c>
      <c r="Q25" s="2">
        <f t="shared" si="5"/>
        <v>11750.826000000001</v>
      </c>
    </row>
    <row r="26" spans="1:17" ht="12.75">
      <c r="A26" s="51" t="s">
        <v>56</v>
      </c>
      <c r="B26" s="53" t="s">
        <v>78</v>
      </c>
      <c r="C26" s="52">
        <v>26769.348</v>
      </c>
      <c r="D26" s="8"/>
      <c r="E26">
        <f t="shared" si="0"/>
        <v>-36.999861220250466</v>
      </c>
      <c r="F26">
        <f t="shared" si="1"/>
        <v>-37</v>
      </c>
      <c r="G26">
        <f t="shared" si="2"/>
        <v>0.005404897328844527</v>
      </c>
      <c r="H26">
        <f t="shared" si="3"/>
        <v>0.005404897328844527</v>
      </c>
      <c r="O26">
        <f t="shared" si="4"/>
        <v>-2.1933789125182273E-12</v>
      </c>
      <c r="Q26" s="2">
        <f t="shared" si="5"/>
        <v>11750.848000000002</v>
      </c>
    </row>
    <row r="27" spans="1:17" ht="12.75">
      <c r="A27" s="51" t="s">
        <v>56</v>
      </c>
      <c r="B27" s="53" t="s">
        <v>78</v>
      </c>
      <c r="C27" s="52">
        <v>28210.33</v>
      </c>
      <c r="D27" s="8"/>
      <c r="E27">
        <f t="shared" si="0"/>
        <v>-0.00024607321697135486</v>
      </c>
      <c r="F27">
        <f t="shared" si="1"/>
        <v>0</v>
      </c>
      <c r="G27">
        <f t="shared" si="2"/>
        <v>-0.009583534178091213</v>
      </c>
      <c r="H27">
        <f t="shared" si="3"/>
        <v>-0.009583534178091213</v>
      </c>
      <c r="O27">
        <f t="shared" si="4"/>
        <v>-4.02306515917758E-12</v>
      </c>
      <c r="Q27" s="2">
        <f t="shared" si="5"/>
        <v>13191.830000000002</v>
      </c>
    </row>
    <row r="28" spans="1:17" ht="12.75">
      <c r="A28" s="51" t="s">
        <v>56</v>
      </c>
      <c r="B28" s="53" t="s">
        <v>78</v>
      </c>
      <c r="C28" s="52">
        <v>28210.352</v>
      </c>
      <c r="D28" s="8"/>
      <c r="E28">
        <f t="shared" si="0"/>
        <v>0.00031881345970563433</v>
      </c>
      <c r="F28">
        <f t="shared" si="1"/>
        <v>0</v>
      </c>
      <c r="G28">
        <f t="shared" si="2"/>
        <v>0.01241646581911482</v>
      </c>
      <c r="H28">
        <f t="shared" si="3"/>
        <v>0.01241646581911482</v>
      </c>
      <c r="O28">
        <f t="shared" si="4"/>
        <v>-4.02306515917758E-12</v>
      </c>
      <c r="Q28" s="2">
        <f t="shared" si="5"/>
        <v>13191.851999999999</v>
      </c>
    </row>
    <row r="29" spans="2:17" ht="12.75">
      <c r="B29" s="3"/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4" ht="12.75">
      <c r="C33" s="8"/>
      <c r="D33" s="8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5"/>
  <sheetViews>
    <sheetView zoomScalePageLayoutView="0" workbookViewId="0" topLeftCell="A1">
      <selection activeCell="A11" sqref="A11:C18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8" t="s">
        <v>41</v>
      </c>
      <c r="I1" s="39" t="s">
        <v>42</v>
      </c>
      <c r="J1" s="40" t="s">
        <v>40</v>
      </c>
    </row>
    <row r="2" spans="9:10" ht="12.75">
      <c r="I2" s="41" t="s">
        <v>43</v>
      </c>
      <c r="J2" s="42" t="s">
        <v>39</v>
      </c>
    </row>
    <row r="3" spans="1:10" ht="12.75">
      <c r="A3" s="43" t="s">
        <v>44</v>
      </c>
      <c r="I3" s="41" t="s">
        <v>45</v>
      </c>
      <c r="J3" s="42" t="s">
        <v>37</v>
      </c>
    </row>
    <row r="4" spans="9:10" ht="12.75">
      <c r="I4" s="41" t="s">
        <v>46</v>
      </c>
      <c r="J4" s="42" t="s">
        <v>37</v>
      </c>
    </row>
    <row r="5" spans="9:10" ht="13.5" thickBot="1">
      <c r="I5" s="44" t="s">
        <v>47</v>
      </c>
      <c r="J5" s="45" t="s">
        <v>38</v>
      </c>
    </row>
    <row r="10" ht="13.5" thickBot="1"/>
    <row r="11" spans="1:16" ht="12.75" customHeight="1" thickBot="1">
      <c r="A11" s="8" t="str">
        <f aca="true" t="shared" si="0" ref="A11:A18">P11</f>
        <v> VB 5.4 </v>
      </c>
      <c r="B11" s="3" t="str">
        <f aca="true" t="shared" si="1" ref="B11:B18">IF(H11=INT(H11),"I","II")</f>
        <v>I</v>
      </c>
      <c r="C11" s="8">
        <f aca="true" t="shared" si="2" ref="C11:C18">1*G11</f>
        <v>25912.522</v>
      </c>
      <c r="D11" s="10" t="str">
        <f aca="true" t="shared" si="3" ref="D11:D18">VLOOKUP(F11,I$1:J$5,2,FALSE)</f>
        <v>vis</v>
      </c>
      <c r="E11" s="46" t="e">
        <f>VLOOKUP(C11,A!C$21:E$972,3,FALSE)</f>
        <v>#N/A</v>
      </c>
      <c r="F11" s="3" t="s">
        <v>47</v>
      </c>
      <c r="G11" s="10" t="str">
        <f aca="true" t="shared" si="4" ref="G11:G18">MID(I11,3,LEN(I11)-3)</f>
        <v>25912.522</v>
      </c>
      <c r="H11" s="8">
        <f aca="true" t="shared" si="5" ref="H11:H18">1*K11</f>
        <v>0</v>
      </c>
      <c r="I11" s="47" t="s">
        <v>51</v>
      </c>
      <c r="J11" s="48" t="s">
        <v>52</v>
      </c>
      <c r="K11" s="47">
        <v>0</v>
      </c>
      <c r="L11" s="47" t="s">
        <v>53</v>
      </c>
      <c r="M11" s="48" t="s">
        <v>54</v>
      </c>
      <c r="N11" s="48"/>
      <c r="O11" s="49" t="s">
        <v>55</v>
      </c>
      <c r="P11" s="49" t="s">
        <v>56</v>
      </c>
    </row>
    <row r="12" spans="1:16" ht="12.75" customHeight="1" thickBot="1">
      <c r="A12" s="8" t="str">
        <f t="shared" si="0"/>
        <v> VB 5.4 </v>
      </c>
      <c r="B12" s="3" t="str">
        <f t="shared" si="1"/>
        <v>I</v>
      </c>
      <c r="C12" s="8">
        <f t="shared" si="2"/>
        <v>26029.29</v>
      </c>
      <c r="D12" s="10" t="str">
        <f t="shared" si="3"/>
        <v>vis</v>
      </c>
      <c r="E12" s="46">
        <f>VLOOKUP(C12,A!C$21:E$972,3,FALSE)</f>
        <v>-56.002084139400985</v>
      </c>
      <c r="F12" s="3" t="s">
        <v>47</v>
      </c>
      <c r="G12" s="10" t="str">
        <f t="shared" si="4"/>
        <v>26029.290</v>
      </c>
      <c r="H12" s="8">
        <f t="shared" si="5"/>
        <v>3</v>
      </c>
      <c r="I12" s="47" t="s">
        <v>57</v>
      </c>
      <c r="J12" s="48" t="s">
        <v>58</v>
      </c>
      <c r="K12" s="47">
        <v>3</v>
      </c>
      <c r="L12" s="47" t="s">
        <v>59</v>
      </c>
      <c r="M12" s="48" t="s">
        <v>54</v>
      </c>
      <c r="N12" s="48"/>
      <c r="O12" s="49" t="s">
        <v>55</v>
      </c>
      <c r="P12" s="49" t="s">
        <v>56</v>
      </c>
    </row>
    <row r="13" spans="1:16" ht="12.75" customHeight="1" thickBot="1">
      <c r="A13" s="8" t="str">
        <f t="shared" si="0"/>
        <v> VB 5.4 </v>
      </c>
      <c r="B13" s="3" t="str">
        <f t="shared" si="1"/>
        <v>I</v>
      </c>
      <c r="C13" s="8">
        <f t="shared" si="2"/>
        <v>26068.422</v>
      </c>
      <c r="D13" s="10" t="str">
        <f t="shared" si="3"/>
        <v>vis</v>
      </c>
      <c r="E13" s="46">
        <f>VLOOKUP(C13,A!C$21:E$972,3,FALSE)</f>
        <v>-54.9973048014678</v>
      </c>
      <c r="F13" s="3" t="s">
        <v>47</v>
      </c>
      <c r="G13" s="10" t="str">
        <f t="shared" si="4"/>
        <v>26068.422</v>
      </c>
      <c r="H13" s="8">
        <f t="shared" si="5"/>
        <v>4</v>
      </c>
      <c r="I13" s="47" t="s">
        <v>60</v>
      </c>
      <c r="J13" s="48" t="s">
        <v>61</v>
      </c>
      <c r="K13" s="47">
        <v>4</v>
      </c>
      <c r="L13" s="47" t="s">
        <v>62</v>
      </c>
      <c r="M13" s="48" t="s">
        <v>54</v>
      </c>
      <c r="N13" s="48"/>
      <c r="O13" s="49" t="s">
        <v>55</v>
      </c>
      <c r="P13" s="49" t="s">
        <v>56</v>
      </c>
    </row>
    <row r="14" spans="1:16" ht="12.75" customHeight="1" thickBot="1">
      <c r="A14" s="8" t="str">
        <f t="shared" si="0"/>
        <v> VB 5.4 </v>
      </c>
      <c r="B14" s="3" t="str">
        <f t="shared" si="1"/>
        <v>I</v>
      </c>
      <c r="C14" s="8">
        <f t="shared" si="2"/>
        <v>26691.446</v>
      </c>
      <c r="D14" s="10" t="str">
        <f t="shared" si="3"/>
        <v>vis</v>
      </c>
      <c r="E14" s="46">
        <f>VLOOKUP(C14,A!C$21:E$972,3,FALSE)</f>
        <v>-39.00012494261777</v>
      </c>
      <c r="F14" s="3" t="s">
        <v>47</v>
      </c>
      <c r="G14" s="10" t="str">
        <f t="shared" si="4"/>
        <v>26691.446</v>
      </c>
      <c r="H14" s="8">
        <f t="shared" si="5"/>
        <v>20</v>
      </c>
      <c r="I14" s="47" t="s">
        <v>63</v>
      </c>
      <c r="J14" s="48" t="s">
        <v>64</v>
      </c>
      <c r="K14" s="47">
        <v>20</v>
      </c>
      <c r="L14" s="47" t="s">
        <v>65</v>
      </c>
      <c r="M14" s="48" t="s">
        <v>54</v>
      </c>
      <c r="N14" s="48"/>
      <c r="O14" s="49" t="s">
        <v>55</v>
      </c>
      <c r="P14" s="49" t="s">
        <v>56</v>
      </c>
    </row>
    <row r="15" spans="1:16" ht="12.75" customHeight="1" thickBot="1">
      <c r="A15" s="8" t="str">
        <f t="shared" si="0"/>
        <v> VB 5.4 </v>
      </c>
      <c r="B15" s="3" t="str">
        <f t="shared" si="1"/>
        <v>I</v>
      </c>
      <c r="C15" s="8">
        <f t="shared" si="2"/>
        <v>26769.326</v>
      </c>
      <c r="D15" s="10" t="str">
        <f t="shared" si="3"/>
        <v>vis</v>
      </c>
      <c r="E15" s="46">
        <f>VLOOKUP(C15,A!C$21:E$972,3,FALSE)</f>
        <v>-37.000426106927236</v>
      </c>
      <c r="F15" s="3" t="s">
        <v>47</v>
      </c>
      <c r="G15" s="10" t="str">
        <f t="shared" si="4"/>
        <v>26769.326</v>
      </c>
      <c r="H15" s="8">
        <f t="shared" si="5"/>
        <v>22</v>
      </c>
      <c r="I15" s="47" t="s">
        <v>66</v>
      </c>
      <c r="J15" s="48" t="s">
        <v>67</v>
      </c>
      <c r="K15" s="47">
        <v>22</v>
      </c>
      <c r="L15" s="47" t="s">
        <v>68</v>
      </c>
      <c r="M15" s="48" t="s">
        <v>54</v>
      </c>
      <c r="N15" s="48"/>
      <c r="O15" s="49" t="s">
        <v>55</v>
      </c>
      <c r="P15" s="49" t="s">
        <v>56</v>
      </c>
    </row>
    <row r="16" spans="1:16" ht="12.75" customHeight="1" thickBot="1">
      <c r="A16" s="8" t="str">
        <f t="shared" si="0"/>
        <v> VB 5.4 </v>
      </c>
      <c r="B16" s="3" t="str">
        <f t="shared" si="1"/>
        <v>I</v>
      </c>
      <c r="C16" s="8">
        <f t="shared" si="2"/>
        <v>26769.348</v>
      </c>
      <c r="D16" s="10" t="str">
        <f t="shared" si="3"/>
        <v>vis</v>
      </c>
      <c r="E16" s="46">
        <f>VLOOKUP(C16,A!C$21:E$972,3,FALSE)</f>
        <v>-36.999861220250466</v>
      </c>
      <c r="F16" s="3" t="s">
        <v>47</v>
      </c>
      <c r="G16" s="10" t="str">
        <f t="shared" si="4"/>
        <v>26769.348</v>
      </c>
      <c r="H16" s="8">
        <f t="shared" si="5"/>
        <v>22</v>
      </c>
      <c r="I16" s="47" t="s">
        <v>69</v>
      </c>
      <c r="J16" s="48" t="s">
        <v>70</v>
      </c>
      <c r="K16" s="47">
        <v>22</v>
      </c>
      <c r="L16" s="47" t="s">
        <v>71</v>
      </c>
      <c r="M16" s="48" t="s">
        <v>54</v>
      </c>
      <c r="N16" s="48"/>
      <c r="O16" s="49" t="s">
        <v>55</v>
      </c>
      <c r="P16" s="49" t="s">
        <v>56</v>
      </c>
    </row>
    <row r="17" spans="1:16" ht="12.75" customHeight="1" thickBot="1">
      <c r="A17" s="8" t="str">
        <f t="shared" si="0"/>
        <v> VB 5.4 </v>
      </c>
      <c r="B17" s="3" t="str">
        <f t="shared" si="1"/>
        <v>I</v>
      </c>
      <c r="C17" s="8">
        <f t="shared" si="2"/>
        <v>28210.33</v>
      </c>
      <c r="D17" s="10" t="str">
        <f t="shared" si="3"/>
        <v>vis</v>
      </c>
      <c r="E17" s="46">
        <f>VLOOKUP(C17,A!C$21:E$972,3,FALSE)</f>
        <v>-0.00024607321697135486</v>
      </c>
      <c r="F17" s="3" t="s">
        <v>47</v>
      </c>
      <c r="G17" s="10" t="str">
        <f t="shared" si="4"/>
        <v>28210.330</v>
      </c>
      <c r="H17" s="8">
        <f t="shared" si="5"/>
        <v>59</v>
      </c>
      <c r="I17" s="47" t="s">
        <v>72</v>
      </c>
      <c r="J17" s="48" t="s">
        <v>73</v>
      </c>
      <c r="K17" s="47">
        <v>59</v>
      </c>
      <c r="L17" s="47" t="s">
        <v>74</v>
      </c>
      <c r="M17" s="48" t="s">
        <v>54</v>
      </c>
      <c r="N17" s="48"/>
      <c r="O17" s="49" t="s">
        <v>55</v>
      </c>
      <c r="P17" s="49" t="s">
        <v>56</v>
      </c>
    </row>
    <row r="18" spans="1:16" ht="12.75" customHeight="1" thickBot="1">
      <c r="A18" s="8" t="str">
        <f t="shared" si="0"/>
        <v> VB 5.4 </v>
      </c>
      <c r="B18" s="3" t="str">
        <f t="shared" si="1"/>
        <v>I</v>
      </c>
      <c r="C18" s="8">
        <f t="shared" si="2"/>
        <v>28210.352</v>
      </c>
      <c r="D18" s="10" t="str">
        <f t="shared" si="3"/>
        <v>vis</v>
      </c>
      <c r="E18" s="46">
        <f>VLOOKUP(C18,A!C$21:E$972,3,FALSE)</f>
        <v>0.00031881345970563433</v>
      </c>
      <c r="F18" s="3" t="s">
        <v>47</v>
      </c>
      <c r="G18" s="10" t="str">
        <f t="shared" si="4"/>
        <v>28210.352</v>
      </c>
      <c r="H18" s="8">
        <f t="shared" si="5"/>
        <v>59</v>
      </c>
      <c r="I18" s="47" t="s">
        <v>75</v>
      </c>
      <c r="J18" s="48" t="s">
        <v>76</v>
      </c>
      <c r="K18" s="47">
        <v>59</v>
      </c>
      <c r="L18" s="47" t="s">
        <v>77</v>
      </c>
      <c r="M18" s="48" t="s">
        <v>54</v>
      </c>
      <c r="N18" s="48"/>
      <c r="O18" s="49" t="s">
        <v>55</v>
      </c>
      <c r="P18" s="49" t="s">
        <v>56</v>
      </c>
    </row>
    <row r="19" spans="2:6" ht="12.75">
      <c r="B19" s="3"/>
      <c r="F19" s="3"/>
    </row>
    <row r="20" spans="2:6" ht="12.75">
      <c r="B20" s="3"/>
      <c r="F20" s="3"/>
    </row>
    <row r="21" spans="2:6" ht="12.75">
      <c r="B21" s="3"/>
      <c r="F21" s="3"/>
    </row>
    <row r="22" spans="2:6" ht="12.75">
      <c r="B22" s="3"/>
      <c r="F22" s="3"/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</sheetData>
  <sheetProtection/>
  <hyperlinks>
    <hyperlink ref="A3" r:id="rId1" display="http://www.bav-astro.de/LkDB/index.php?lang=en&amp;sprache_dial=en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2022-11-20T02:27:38Z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