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7740" windowHeight="13245" activeTab="0"/>
  </bookViews>
  <sheets>
    <sheet name="Active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<sst xmlns="http://schemas.openxmlformats.org/spreadsheetml/2006/main" count="50" uniqueCount="46">
  <si>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</si>
  <si>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</si>
  <si>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</si>
  <si>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</si>
  <si>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</si>
  <si>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</si>
  <si>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</si>
  <si>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</si>
  <si>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</si>
  <si>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</si>
  <si>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</si>
  <si>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</si>
  <si>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</si>
  <si>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</si>
  <si>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</si>
  <si>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</si>
  <si>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</si>
  <si>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</si>
  <si>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</si>
  <si>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</si>
  <si>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</si>
  <si>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</si>
  <si>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</si>
  <si>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</si>
  <si>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</si>
  <si>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</si>
  <si>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</si>
  <si>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</si>
  <si>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</si>
  <si>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</si>
  <si>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</si>
  <si>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</si>
  <si>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</si>
  <si>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</si>
  <si>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</si>
  <si>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</si>
  <si>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</si>
  <si>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</si>
  <si>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</si>
  <si>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</si>
  <si>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V0461 Lyr / G4585-0063</t>
  </si>
  <si>
    <t>EB</t>
  </si>
  <si>
    <t>Lyr_V0461.xls</t>
  </si>
  <si>
    <t>IBVS 5027</t>
  </si>
  <si>
    <t>I</t>
  </si>
  <si>
    <t>JAVSO 49, 108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</si>
</sst>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V461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Active!$D$21:$D$239</c:f>
                <c:numCache>
                  <c:ptCount val="21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Active!$D$21:$D$239</c:f>
                <c:numCache>
                  <c:ptCount val="21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Active!$H$21:$H$999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Active!$I$21:$I$999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Active!$J$21:$J$999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Active!$K$21:$K$999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Active!$L$21:$L$999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Active!$M$21:$M$999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Active!$N$21:$N$999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Active!$F$21:$F$999</c:f>
              <c:numCache/>
            </c:numRef>
          </c:xVal>
          <c:yVal>
            <c:numRef>
              <c:f>Active!$O$21:$O$999</c:f>
              <c:numCache/>
            </c:numRef>
          </c:yVal>
          <c:smooth val="0"/>
        </c:ser>
        <c:axId val="34597649"/>
        <c:axId val="42943386"/>
      </c:scatterChart>
      <c:valAx>
        <c:axId val="3459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3386"/>
        <c:crosses val="autoZero"/>
        <c:crossBetween val="midCat"/>
        <c:dispUnits/>
      </c:valAx>
      <c:valAx>
        <c:axId val="42943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76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16</xdr:col>
      <xdr:colOff>133350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733800" y="95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A24" sqref="A24:D2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40</v>
      </c>
      <c r="F1">
        <v>42309.622</v>
      </c>
      <c r="G1">
        <v>3.72315</v>
      </c>
      <c r="H1" t="s">
        <v>41</v>
      </c>
      <c r="I1" t="s">
        <v>42</v>
      </c>
    </row>
    <row r="2" spans="1:5" ht="12.75">
      <c r="A2" t="s">
        <v>25</v>
      </c>
      <c r="B2" t="s">
        <v>41</v>
      </c>
      <c r="C2" s="3"/>
      <c r="D2" s="3"/>
      <c r="E2" t="s">
        <v>42</v>
      </c>
    </row>
    <row r="3" ht="13.5" thickBot="1"/>
    <row r="4" spans="1:4" ht="14.25" thickBot="1" thickTop="1">
      <c r="A4" s="5" t="s">
        <v>0</v>
      </c>
      <c r="C4" s="8">
        <v>42309.622</v>
      </c>
      <c r="D4" s="9">
        <v>3.72315</v>
      </c>
    </row>
    <row r="6" ht="12.75">
      <c r="A6" s="5" t="s">
        <v>1</v>
      </c>
    </row>
    <row r="7" spans="1:3" ht="12.75">
      <c r="A7" t="s">
        <v>2</v>
      </c>
      <c r="C7">
        <f>+C4</f>
        <v>42309.622</v>
      </c>
    </row>
    <row r="8" spans="1:3" ht="12.75">
      <c r="A8" t="s">
        <v>3</v>
      </c>
      <c r="C8">
        <f>+D4</f>
        <v>3.72315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0.02439782488643294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-0.00020131370624945174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59077.80728089194</v>
      </c>
      <c r="D15" s="16" t="s">
        <v>34</v>
      </c>
      <c r="E15" s="17">
        <f ca="1">TODAY()+15018.5-B9/24</f>
        <v>59963.5</v>
      </c>
    </row>
    <row r="16" spans="1:5" ht="12.75">
      <c r="A16" s="18" t="s">
        <v>4</v>
      </c>
      <c r="B16" s="12"/>
      <c r="C16" s="19">
        <f>+C8+C12</f>
        <v>3.7229486862937504</v>
      </c>
      <c r="D16" s="16" t="s">
        <v>35</v>
      </c>
      <c r="E16" s="17">
        <f>ROUND(2*(E15-C15)/C16,0)/2+1</f>
        <v>239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36</v>
      </c>
      <c r="E17" s="20">
        <f>+C15+C16*E16-15018.5-C9/24</f>
        <v>44949.48785024948</v>
      </c>
    </row>
    <row r="18" spans="1:5" ht="14.25" thickBot="1" thickTop="1">
      <c r="A18" s="18" t="s">
        <v>5</v>
      </c>
      <c r="B18" s="12"/>
      <c r="C18" s="21">
        <f>+C15</f>
        <v>59077.80728089194</v>
      </c>
      <c r="D18" s="22">
        <f>+C16</f>
        <v>3.7229486862937504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39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42309.622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0.02439782488643294</v>
      </c>
      <c r="Q21" s="2">
        <f>+C21-15018.5</f>
        <v>27291.122000000003</v>
      </c>
    </row>
    <row r="22" spans="1:17" ht="12.75">
      <c r="A22" s="29" t="s">
        <v>43</v>
      </c>
      <c r="B22" s="30" t="s">
        <v>44</v>
      </c>
      <c r="C22" s="29">
        <v>51311.789</v>
      </c>
      <c r="D22" s="29">
        <v>0.013</v>
      </c>
      <c r="E22">
        <f>+(C22-C$7)/C$8</f>
        <v>2417.8899587714686</v>
      </c>
      <c r="F22">
        <f>ROUND(2*E22,0)/2</f>
        <v>2418</v>
      </c>
      <c r="G22">
        <f>+C22-(C$7+F22*C$8)</f>
        <v>-0.40970000000379514</v>
      </c>
      <c r="I22">
        <f>+G22</f>
        <v>-0.40970000000379514</v>
      </c>
      <c r="O22">
        <f>+C$11+C$12*$F22</f>
        <v>-0.46237871682474135</v>
      </c>
      <c r="Q22" s="2">
        <f>+C22-15018.5</f>
        <v>36293.289</v>
      </c>
    </row>
    <row r="23" spans="1:17" ht="12.75">
      <c r="A23" s="31" t="s">
        <v>45</v>
      </c>
      <c r="B23" s="30" t="s">
        <v>44</v>
      </c>
      <c r="C23" s="32">
        <v>59077.779</v>
      </c>
      <c r="D23" s="32">
        <v>0.0009</v>
      </c>
      <c r="E23">
        <f>+(C23-C$7)/C$8</f>
        <v>4503.75542215597</v>
      </c>
      <c r="F23">
        <f>ROUND(2*E23,0)/2</f>
        <v>4504</v>
      </c>
      <c r="G23">
        <f>+C23-(C$7+F23*C$8)</f>
        <v>-0.9105999999956111</v>
      </c>
      <c r="I23">
        <f>+G23</f>
        <v>-0.9105999999956111</v>
      </c>
      <c r="O23">
        <f>+C$11+C$12*$F23</f>
        <v>-0.8823191080610977</v>
      </c>
      <c r="Q23" s="2">
        <f>+C23-15018.5</f>
        <v>44059.279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2023-01-19T04:16:42Z</dcterms:modified>
  <cp:category/>
  <cp:version/>
  <cp:contentType/>
  <cp:contentStatus/>
</cp:coreProperties>
</file>