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43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<sst xmlns="http://schemas.openxmlformats.org/spreadsheetml/2006/main" count="203" uniqueCount="127">
  <si>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</si>
  <si>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</si>
  <si>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</si>
  <si>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</si>
  <si>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</si>
  <si>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</si>
  <si>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</si>
  <si>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</si>
  <si>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</si>
  <si>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</si>
  <si>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</si>
  <si>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</si>
  <si>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</si>
  <si>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</si>
  <si>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</si>
  <si>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</si>
  <si>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</si>
  <si>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</si>
  <si>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</si>
  <si>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</si>
  <si>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</si>
  <si>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</si>
  <si>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</si>
  <si>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</si>
  <si>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</si>
  <si>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</si>
  <si>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</si>
  <si>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</si>
  <si>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IBVS</t>
  </si>
  <si>
    <t>not avail.</t>
  </si>
  <si>
    <t>IBVS 5060</t>
  </si>
  <si>
    <t>I</t>
  </si>
  <si>
    <t>II</t>
  </si>
  <si>
    <t>Hager epoch</t>
  </si>
  <si>
    <t>IBVS 5592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</si>
  <si>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</si>
  <si>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</si>
  <si>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</si>
  <si>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</si>
  <si>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</si>
  <si>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</si>
  <si>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</si>
  <si>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5784</t>
  </si>
  <si>
    <t>Start of linear fit &gt;&gt;&gt;&gt;&gt;&gt;&gt;&gt;&gt;&gt;&gt;&gt;&gt;&gt;&gt;&gt;&gt;&gt;&gt;&gt;&gt;</t>
  </si>
  <si>
    <t>OEJV 0094</t>
  </si>
  <si>
    <t>IBVS 5917</t>
  </si>
  <si>
    <t>IBVS 6048</t>
  </si>
  <si>
    <t>S4</t>
  </si>
  <si>
    <t>V0576 Lyr / GSC 03113-01384</t>
  </si>
  <si>
    <t>Add cycle</t>
  </si>
  <si>
    <t>Old Cycle</t>
  </si>
  <si>
    <t>JAVSO..42..426</t>
  </si>
  <si>
    <t>IBVS 6149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</si>
  <si>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</si>
  <si>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</si>
  <si>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</si>
  <si>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</si>
  <si>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</si>
  <si>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</si>
  <si>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</si>
  <si>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</si>
  <si>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</si>
  <si>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</si>
  <si>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</si>
  <si>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</si>
  <si>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2452837.2083 </t>
  </si>
  <si>
    <t> 16.07.2003 16:59 </t>
  </si>
  <si>
    <t> 0.0020 </t>
  </si>
  <si>
    <t>C </t>
  </si>
  <si>
    <t>o</t>
  </si>
  <si>
    <t> T.Krajci </t>
  </si>
  <si>
    <t>IBVS 5592 </t>
  </si>
  <si>
    <t>2452841.2096 </t>
  </si>
  <si>
    <t> 20.07.2003 17:01 </t>
  </si>
  <si>
    <t> 0.0015 </t>
  </si>
  <si>
    <t>2452849.2132 </t>
  </si>
  <si>
    <t> 28.07.2003 17:07 </t>
  </si>
  <si>
    <t>2453111.4643 </t>
  </si>
  <si>
    <t> 15.04.2004 23:08 </t>
  </si>
  <si>
    <t> 0.0010 </t>
  </si>
  <si>
    <t>2453851.2646 </t>
  </si>
  <si>
    <t> 25.04.2006 18:21 </t>
  </si>
  <si>
    <t> 0.0008 </t>
  </si>
  <si>
    <t> M.Lewandowski et al. </t>
  </si>
  <si>
    <t>IBVS 5784 </t>
  </si>
  <si>
    <t>2453851.5297 </t>
  </si>
  <si>
    <t> 26.04.2006 00:42 </t>
  </si>
  <si>
    <t> -0.0009 </t>
  </si>
  <si>
    <t>2453913.4250 </t>
  </si>
  <si>
    <t> 26.06.2006 22:12 </t>
  </si>
  <si>
    <t> -0.0002 </t>
  </si>
  <si>
    <t> A.Marchini et al. </t>
  </si>
  <si>
    <t> JAAVSO 39;102 </t>
  </si>
  <si>
    <t>2454294.399 </t>
  </si>
  <si>
    <t> 12.07.2007 21:34 </t>
  </si>
  <si>
    <t> 0.002 </t>
  </si>
  <si>
    <t>2454645.48921 </t>
  </si>
  <si>
    <t> 27.06.2008 23:44 </t>
  </si>
  <si>
    <t> 0.00033 </t>
  </si>
  <si>
    <t> F.Lomoz </t>
  </si>
  <si>
    <t>OEJV 0094 </t>
  </si>
  <si>
    <t>2454978.4373 </t>
  </si>
  <si>
    <t> 26.05.2009 22:29 </t>
  </si>
  <si>
    <t> -0.0018 </t>
  </si>
  <si>
    <t>ns</t>
  </si>
  <si>
    <t> F.Salvaggio &amp; E.Lo Savio </t>
  </si>
  <si>
    <t>IBVS 5917 </t>
  </si>
  <si>
    <t>2456094.4093 </t>
  </si>
  <si>
    <t> 15.06.2012 21:49 </t>
  </si>
  <si>
    <t> -0.0001 </t>
  </si>
  <si>
    <t> P.Frank </t>
  </si>
  <si>
    <t>BAVM 228 </t>
  </si>
  <si>
    <t>2456486.3196 </t>
  </si>
  <si>
    <t> 12.07.2013 19:40 </t>
  </si>
  <si>
    <t> 0.0001 </t>
  </si>
  <si>
    <t>R</t>
  </si>
  <si>
    <t> Y.Ogmen </t>
  </si>
  <si>
    <t> JAAVSO 42;426 </t>
  </si>
  <si>
    <t>2456541.5443 </t>
  </si>
  <si>
    <t> 06.09.2013 01:03 </t>
  </si>
  <si>
    <t>BAVM 238 </t>
  </si>
  <si>
    <t>2457126.6071 </t>
  </si>
  <si>
    <t> 14.04.2015 02:34 </t>
  </si>
  <si>
    <t> -0.0013 </t>
  </si>
  <si>
    <t> W.Moschner &amp; P.Frank </t>
  </si>
  <si>
    <t>BAVM 241 (=IBVS 6157) </t>
  </si>
  <si>
    <t>OEJV 0211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</si>
</sst>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3" fillId="33" borderId="18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58" applyFont="1">
      <alignment/>
      <protection/>
    </xf>
    <xf numFmtId="0" fontId="15" fillId="0" borderId="0" xfId="58" applyFont="1" applyAlignment="1">
      <alignment horizontal="center"/>
      <protection/>
    </xf>
    <xf numFmtId="0" fontId="15" fillId="0" borderId="0" xfId="58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V576 Lyr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5"/>
          <c:w val="0.9062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0.0012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0.0014</c:v>
                  </c:pt>
                  <c:pt idx="12">
                    <c:v>0.002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0.0001</c:v>
                  </c:pt>
                  <c:pt idx="16">
                    <c:v>0.002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0.0012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0.0014</c:v>
                  </c:pt>
                  <c:pt idx="12">
                    <c:v>0.002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0.0001</c:v>
                  </c:pt>
                  <c:pt idx="16">
                    <c:v>0.002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0.0012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0.0014</c:v>
                  </c:pt>
                  <c:pt idx="12">
                    <c:v>0.002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0.0001</c:v>
                  </c:pt>
                  <c:pt idx="16">
                    <c:v>0.002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0.0012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0.0014</c:v>
                  </c:pt>
                  <c:pt idx="12">
                    <c:v>0.002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0.0001</c:v>
                  </c:pt>
                  <c:pt idx="16">
                    <c:v>0.002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0.0012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0.0014</c:v>
                  </c:pt>
                  <c:pt idx="12">
                    <c:v>0.002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0.0001</c:v>
                  </c:pt>
                  <c:pt idx="16">
                    <c:v>0.002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0.0012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0.0014</c:v>
                  </c:pt>
                  <c:pt idx="12">
                    <c:v>0.002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0.0001</c:v>
                  </c:pt>
                  <c:pt idx="16">
                    <c:v>0.002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0.0012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0.0014</c:v>
                  </c:pt>
                  <c:pt idx="12">
                    <c:v>0.002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0.0001</c:v>
                  </c:pt>
                  <c:pt idx="16">
                    <c:v>0.002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0.0012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0.0014</c:v>
                  </c:pt>
                  <c:pt idx="12">
                    <c:v>0.002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0.0001</c:v>
                  </c:pt>
                  <c:pt idx="16">
                    <c:v>0.002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0.0012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0.0014</c:v>
                  </c:pt>
                  <c:pt idx="12">
                    <c:v>0.002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0.0001</c:v>
                  </c:pt>
                  <c:pt idx="16">
                    <c:v>0.002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0.0012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0.0014</c:v>
                  </c:pt>
                  <c:pt idx="12">
                    <c:v>0.002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0.0001</c:v>
                  </c:pt>
                  <c:pt idx="16">
                    <c:v>0.002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0.0012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0.0014</c:v>
                  </c:pt>
                  <c:pt idx="12">
                    <c:v>0.002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0.0001</c:v>
                  </c:pt>
                  <c:pt idx="16">
                    <c:v>0.002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0.0012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0.0014</c:v>
                  </c:pt>
                  <c:pt idx="12">
                    <c:v>0.002</c:v>
                  </c:pt>
                  <c:pt idx="13">
                    <c:v>0.0002</c:v>
                  </c:pt>
                  <c:pt idx="14">
                    <c:v>NaN</c:v>
                  </c:pt>
                  <c:pt idx="15">
                    <c:v>0.0001</c:v>
                  </c:pt>
                  <c:pt idx="16">
                    <c:v>0.002</c:v>
                  </c:pt>
                  <c:pt idx="17">
                    <c:v>0.0004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982840"/>
        <c:axId val="8845561"/>
      </c:scatterChart>
      <c:valAx>
        <c:axId val="98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5561"/>
        <c:crosses val="autoZero"/>
        <c:crossBetween val="midCat"/>
        <c:dispUnits/>
      </c:valAx>
      <c:valAx>
        <c:axId val="884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8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55"/>
          <c:y val="0.93025"/>
          <c:w val="0.75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28575</xdr:rowOff>
    </xdr:from>
    <xdr:to>
      <xdr:col>15</xdr:col>
      <xdr:colOff>257175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3800475" y="28575"/>
        <a:ext cx="58959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92" TargetMode="External" /><Relationship Id="rId2" Type="http://schemas.openxmlformats.org/officeDocument/2006/relationships/hyperlink" Target="http://www.konkoly.hu/cgi-bin/IBVS?5592" TargetMode="External" /><Relationship Id="rId3" Type="http://schemas.openxmlformats.org/officeDocument/2006/relationships/hyperlink" Target="http://www.konkoly.hu/cgi-bin/IBVS?5592" TargetMode="External" /><Relationship Id="rId4" Type="http://schemas.openxmlformats.org/officeDocument/2006/relationships/hyperlink" Target="http://www.konkoly.hu/cgi-bin/IBVS?5592" TargetMode="External" /><Relationship Id="rId5" Type="http://schemas.openxmlformats.org/officeDocument/2006/relationships/hyperlink" Target="http://www.konkoly.hu/cgi-bin/IBVS?5784" TargetMode="External" /><Relationship Id="rId6" Type="http://schemas.openxmlformats.org/officeDocument/2006/relationships/hyperlink" Target="http://www.konkoly.hu/cgi-bin/IBVS?5784" TargetMode="External" /><Relationship Id="rId7" Type="http://schemas.openxmlformats.org/officeDocument/2006/relationships/hyperlink" Target="http://var.astro.cz/oejv/issues/oejv0094.pdf" TargetMode="External" /><Relationship Id="rId8" Type="http://schemas.openxmlformats.org/officeDocument/2006/relationships/hyperlink" Target="http://www.konkoly.hu/cgi-bin/IBVS?5917" TargetMode="External" /><Relationship Id="rId9" Type="http://schemas.openxmlformats.org/officeDocument/2006/relationships/hyperlink" Target="http://www.bav-astro.de/sfs/BAVM_link.php?BAVMnr=228" TargetMode="External" /><Relationship Id="rId10" Type="http://schemas.openxmlformats.org/officeDocument/2006/relationships/hyperlink" Target="http://www.bav-astro.de/sfs/BAVM_link.php?BAVMnr=238" TargetMode="External" /><Relationship Id="rId11" Type="http://schemas.openxmlformats.org/officeDocument/2006/relationships/hyperlink" Target="http://www.bav-astro.de/sfs/BAVM_link.php?BAVMnr=2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48</v>
      </c>
    </row>
    <row r="2" spans="1:2" ht="12.75">
      <c r="A2" t="s">
        <v>24</v>
      </c>
      <c r="B2" s="10" t="s">
        <v>14</v>
      </c>
    </row>
    <row r="4" spans="1:4" ht="12.75">
      <c r="A4" s="3" t="s">
        <v>0</v>
      </c>
      <c r="C4" s="8" t="s">
        <v>29</v>
      </c>
      <c r="D4" s="9" t="s">
        <v>29</v>
      </c>
    </row>
    <row r="6" ht="12.75">
      <c r="A6" s="3" t="s">
        <v>1</v>
      </c>
    </row>
    <row r="7" spans="1:3" ht="12.75">
      <c r="A7" t="s">
        <v>2</v>
      </c>
      <c r="C7" s="6">
        <v>52837.2083</v>
      </c>
    </row>
    <row r="8" spans="1:3" ht="12.75">
      <c r="A8" t="s">
        <v>3</v>
      </c>
      <c r="C8" s="7">
        <v>0.533572727</v>
      </c>
    </row>
    <row r="9" spans="1:5" ht="12.75">
      <c r="A9" s="12" t="s">
        <v>36</v>
      </c>
      <c r="B9" s="13"/>
      <c r="C9" s="14">
        <v>-9.5</v>
      </c>
      <c r="D9" s="13" t="s">
        <v>37</v>
      </c>
      <c r="E9" s="13"/>
    </row>
    <row r="10" spans="1:5" ht="13.5" thickBot="1">
      <c r="A10" s="13"/>
      <c r="B10" s="13"/>
      <c r="C10" s="2" t="s">
        <v>20</v>
      </c>
      <c r="D10" s="2" t="s">
        <v>21</v>
      </c>
      <c r="E10" s="13"/>
    </row>
    <row r="11" spans="1:7" ht="12.75">
      <c r="A11" s="13" t="s">
        <v>16</v>
      </c>
      <c r="B11" s="13"/>
      <c r="C11" s="29">
        <f ca="1">INTERCEPT(INDIRECT($G$11):G992,INDIRECT($F$11):F992)</f>
        <v>-0.000647367677214425</v>
      </c>
      <c r="D11" s="15"/>
      <c r="E11" s="13"/>
      <c r="F11" s="30" t="str">
        <f>"F"&amp;E19</f>
        <v>F26</v>
      </c>
      <c r="G11" s="26" t="str">
        <f>"G"&amp;E19</f>
        <v>G26</v>
      </c>
    </row>
    <row r="12" spans="1:5" ht="12.75">
      <c r="A12" s="13" t="s">
        <v>17</v>
      </c>
      <c r="B12" s="13"/>
      <c r="C12" s="29">
        <f ca="1">SLOPE(INDIRECT($G$11):G992,INDIRECT($F$11):F992)</f>
        <v>9.804760365433315E-07</v>
      </c>
      <c r="D12" s="15"/>
      <c r="E12" s="13"/>
    </row>
    <row r="13" spans="1:5" ht="12.75">
      <c r="A13" s="13" t="s">
        <v>19</v>
      </c>
      <c r="B13" s="13"/>
      <c r="C13" s="15" t="s">
        <v>14</v>
      </c>
      <c r="D13" s="18" t="s">
        <v>49</v>
      </c>
      <c r="E13" s="14">
        <v>1</v>
      </c>
    </row>
    <row r="14" spans="1:5" ht="12.75">
      <c r="A14" s="13"/>
      <c r="B14" s="13"/>
      <c r="C14" s="13"/>
      <c r="D14" s="18" t="s">
        <v>38</v>
      </c>
      <c r="E14" s="19">
        <f ca="1">NOW()+15018.5+$C$9/24</f>
        <v>59903.690921064815</v>
      </c>
    </row>
    <row r="15" spans="1:5" ht="12.75">
      <c r="A15" s="16" t="s">
        <v>18</v>
      </c>
      <c r="B15" s="13"/>
      <c r="C15" s="17">
        <f>(C7+C11)+(C8+C12)*INT(MAX(F21:F3533))</f>
        <v>57996.33183021812</v>
      </c>
      <c r="D15" s="18" t="s">
        <v>50</v>
      </c>
      <c r="E15" s="19">
        <f>ROUND(2*(E14-$C$7)/$C$8,0)/2+E13</f>
        <v>13244.5</v>
      </c>
    </row>
    <row r="16" spans="1:5" ht="12.75">
      <c r="A16" s="20" t="s">
        <v>4</v>
      </c>
      <c r="B16" s="13"/>
      <c r="C16" s="21">
        <f>+C8+C12</f>
        <v>0.5335737074760366</v>
      </c>
      <c r="D16" s="18" t="s">
        <v>39</v>
      </c>
      <c r="E16" s="26">
        <f>ROUND(2*(E14-$C$15)/$C$16,0)/2+E13</f>
        <v>3575.5</v>
      </c>
    </row>
    <row r="17" spans="1:5" ht="13.5" thickBot="1">
      <c r="A17" s="18" t="s">
        <v>35</v>
      </c>
      <c r="B17" s="13"/>
      <c r="C17" s="13">
        <f>COUNT(C21:C2191)</f>
        <v>19</v>
      </c>
      <c r="D17" s="18" t="s">
        <v>40</v>
      </c>
      <c r="E17" s="22">
        <f>+$C$15+$C$16*E16-15018.5-$C$9/24</f>
        <v>44886.020454632024</v>
      </c>
    </row>
    <row r="18" spans="1:5" ht="14.25" thickBot="1" thickTop="1">
      <c r="A18" s="20" t="s">
        <v>5</v>
      </c>
      <c r="B18" s="13"/>
      <c r="C18" s="23">
        <f>+C15</f>
        <v>57996.33183021812</v>
      </c>
      <c r="D18" s="24">
        <f>+C16</f>
        <v>0.5335737074760366</v>
      </c>
      <c r="E18" s="25" t="s">
        <v>41</v>
      </c>
    </row>
    <row r="19" spans="1:5" ht="13.5" thickTop="1">
      <c r="A19" s="28" t="s">
        <v>43</v>
      </c>
      <c r="E19" s="27">
        <v>26</v>
      </c>
    </row>
    <row r="20" spans="1:17" ht="13.5" thickBot="1">
      <c r="A20" s="2" t="s">
        <v>6</v>
      </c>
      <c r="B20" s="2" t="s">
        <v>7</v>
      </c>
      <c r="C20" s="2" t="s">
        <v>8</v>
      </c>
      <c r="D20" s="2" t="s">
        <v>13</v>
      </c>
      <c r="E20" s="2" t="s">
        <v>9</v>
      </c>
      <c r="F20" s="2" t="s">
        <v>10</v>
      </c>
      <c r="G20" s="2" t="s">
        <v>11</v>
      </c>
      <c r="H20" s="5" t="s">
        <v>12</v>
      </c>
      <c r="I20" s="5" t="s">
        <v>28</v>
      </c>
      <c r="J20" s="5" t="s">
        <v>47</v>
      </c>
      <c r="K20" s="5" t="s">
        <v>28</v>
      </c>
      <c r="L20" s="5" t="s">
        <v>25</v>
      </c>
      <c r="M20" s="5" t="s">
        <v>26</v>
      </c>
      <c r="N20" s="5" t="s">
        <v>27</v>
      </c>
      <c r="O20" s="5" t="s">
        <v>23</v>
      </c>
      <c r="P20" s="4" t="s">
        <v>22</v>
      </c>
      <c r="Q20" s="2" t="s">
        <v>15</v>
      </c>
    </row>
    <row r="21" spans="1:17" s="31" customFormat="1" ht="12.75" customHeight="1">
      <c r="A21" s="31" t="s">
        <v>30</v>
      </c>
      <c r="B21" s="32" t="s">
        <v>31</v>
      </c>
      <c r="C21" s="33">
        <v>51257.8337</v>
      </c>
      <c r="D21" s="33">
        <v>0.0015</v>
      </c>
      <c r="E21" s="31">
        <f aca="true" t="shared" si="0" ref="E21:E38">+(C21-C$7)/C$8</f>
        <v>-2959.998740715238</v>
      </c>
      <c r="F21" s="31">
        <f aca="true" t="shared" si="1" ref="F21:F38">ROUND(2*E21,0)/2</f>
        <v>-2960</v>
      </c>
      <c r="G21" s="31">
        <f>+C21-(C$7+F21*C$8)</f>
        <v>0.000671920002787374</v>
      </c>
      <c r="I21" s="31">
        <f>+G21</f>
        <v>0.000671920002787374</v>
      </c>
      <c r="O21" s="31">
        <f aca="true" t="shared" si="2" ref="O21:O38">+C$11+C$12*$F21</f>
        <v>-0.003549576745382686</v>
      </c>
      <c r="Q21" s="34">
        <f aca="true" t="shared" si="3" ref="Q21:Q38">+C21-15018.5</f>
        <v>36239.3337</v>
      </c>
    </row>
    <row r="22" spans="1:17" s="31" customFormat="1" ht="12.75" customHeight="1">
      <c r="A22" s="31" t="s">
        <v>30</v>
      </c>
      <c r="B22" s="32" t="s">
        <v>32</v>
      </c>
      <c r="C22" s="33">
        <v>51261.8328</v>
      </c>
      <c r="D22" s="33">
        <v>0.0012</v>
      </c>
      <c r="E22" s="31">
        <f t="shared" si="0"/>
        <v>-2952.503792421163</v>
      </c>
      <c r="F22" s="31">
        <f t="shared" si="1"/>
        <v>-2952.5</v>
      </c>
      <c r="G22" s="31">
        <f>+C22-(C$7+F22*C$8)</f>
        <v>-0.00202353249915177</v>
      </c>
      <c r="I22" s="31">
        <f>+G22</f>
        <v>-0.00202353249915177</v>
      </c>
      <c r="O22" s="31">
        <f t="shared" si="2"/>
        <v>-0.0035422231751086114</v>
      </c>
      <c r="Q22" s="34">
        <f t="shared" si="3"/>
        <v>36243.3328</v>
      </c>
    </row>
    <row r="23" spans="1:17" s="35" customFormat="1" ht="12.75" customHeight="1">
      <c r="A23" s="31" t="s">
        <v>33</v>
      </c>
      <c r="B23" s="32"/>
      <c r="C23" s="33">
        <v>52494.6514</v>
      </c>
      <c r="D23" s="33"/>
      <c r="E23" s="31">
        <f t="shared" si="0"/>
        <v>-642.006014673977</v>
      </c>
      <c r="F23" s="31">
        <f t="shared" si="1"/>
        <v>-642</v>
      </c>
      <c r="G23" s="31"/>
      <c r="H23" s="31"/>
      <c r="I23" s="31"/>
      <c r="J23" s="31"/>
      <c r="K23" s="31"/>
      <c r="L23" s="31"/>
      <c r="M23" s="31"/>
      <c r="N23" s="26">
        <v>-0.0032092659967020154</v>
      </c>
      <c r="O23" s="35">
        <f t="shared" si="2"/>
        <v>-0.0012768332926752436</v>
      </c>
      <c r="Q23" s="36">
        <f t="shared" si="3"/>
        <v>37476.1514</v>
      </c>
    </row>
    <row r="24" spans="1:17" s="35" customFormat="1" ht="12.75" customHeight="1">
      <c r="A24" s="37" t="s">
        <v>34</v>
      </c>
      <c r="B24" s="38"/>
      <c r="C24" s="39">
        <v>52837.2083</v>
      </c>
      <c r="D24" s="39">
        <v>0.0001</v>
      </c>
      <c r="E24" s="35">
        <f t="shared" si="0"/>
        <v>0</v>
      </c>
      <c r="F24" s="35">
        <f t="shared" si="1"/>
        <v>0</v>
      </c>
      <c r="G24" s="35">
        <f aca="true" t="shared" si="4" ref="G24:G38">+C24-(C$7+F24*C$8)</f>
        <v>0</v>
      </c>
      <c r="I24" s="35">
        <f aca="true" t="shared" si="5" ref="I24:I29">+G24</f>
        <v>0</v>
      </c>
      <c r="O24" s="35">
        <f t="shared" si="2"/>
        <v>-0.000647367677214425</v>
      </c>
      <c r="Q24" s="36">
        <f t="shared" si="3"/>
        <v>37818.7083</v>
      </c>
    </row>
    <row r="25" spans="1:17" s="35" customFormat="1" ht="12.75" customHeight="1">
      <c r="A25" s="37" t="s">
        <v>34</v>
      </c>
      <c r="B25" s="38" t="s">
        <v>32</v>
      </c>
      <c r="C25" s="39">
        <v>52841.2096</v>
      </c>
      <c r="D25" s="39">
        <v>0.0002</v>
      </c>
      <c r="E25" s="35">
        <f t="shared" si="0"/>
        <v>7.4990714433639685</v>
      </c>
      <c r="F25" s="35">
        <f t="shared" si="1"/>
        <v>7.5</v>
      </c>
      <c r="G25" s="35">
        <f t="shared" si="4"/>
        <v>-0.0004954524993081577</v>
      </c>
      <c r="I25" s="35">
        <f t="shared" si="5"/>
        <v>-0.0004954524993081577</v>
      </c>
      <c r="O25" s="35">
        <f t="shared" si="2"/>
        <v>-0.00064001410694035</v>
      </c>
      <c r="Q25" s="36">
        <f t="shared" si="3"/>
        <v>37822.7096</v>
      </c>
    </row>
    <row r="26" spans="1:17" s="35" customFormat="1" ht="12.75" customHeight="1">
      <c r="A26" s="37" t="s">
        <v>34</v>
      </c>
      <c r="B26" s="38" t="s">
        <v>32</v>
      </c>
      <c r="C26" s="39">
        <v>52849.2132</v>
      </c>
      <c r="D26" s="39">
        <v>0.0002</v>
      </c>
      <c r="E26" s="35">
        <f t="shared" si="0"/>
        <v>22.499088488831077</v>
      </c>
      <c r="F26" s="35">
        <f t="shared" si="1"/>
        <v>22.5</v>
      </c>
      <c r="G26" s="35">
        <f t="shared" si="4"/>
        <v>-0.00048635750135872513</v>
      </c>
      <c r="I26" s="35">
        <f t="shared" si="5"/>
        <v>-0.00048635750135872513</v>
      </c>
      <c r="O26" s="35">
        <f t="shared" si="2"/>
        <v>-0.0006253069663922</v>
      </c>
      <c r="Q26" s="36">
        <f t="shared" si="3"/>
        <v>37830.7132</v>
      </c>
    </row>
    <row r="27" spans="1:17" s="35" customFormat="1" ht="12.75" customHeight="1">
      <c r="A27" s="40" t="s">
        <v>34</v>
      </c>
      <c r="B27" s="46"/>
      <c r="C27" s="47">
        <v>53111.4643</v>
      </c>
      <c r="D27" s="47">
        <v>0.0012</v>
      </c>
      <c r="E27" s="35">
        <f t="shared" si="0"/>
        <v>513.9992846748354</v>
      </c>
      <c r="F27" s="35">
        <f t="shared" si="1"/>
        <v>514</v>
      </c>
      <c r="G27" s="35">
        <f t="shared" si="4"/>
        <v>-0.000381678000849206</v>
      </c>
      <c r="I27" s="35">
        <f t="shared" si="5"/>
        <v>-0.000381678000849206</v>
      </c>
      <c r="O27" s="35">
        <f t="shared" si="2"/>
        <v>-0.0001434029944311526</v>
      </c>
      <c r="Q27" s="36">
        <f t="shared" si="3"/>
        <v>38092.9643</v>
      </c>
    </row>
    <row r="28" spans="1:17" s="41" customFormat="1" ht="12.75" customHeight="1">
      <c r="A28" s="40" t="s">
        <v>42</v>
      </c>
      <c r="B28" s="43" t="s">
        <v>31</v>
      </c>
      <c r="C28" s="44">
        <v>53851.2646</v>
      </c>
      <c r="D28" s="44">
        <v>0.0007</v>
      </c>
      <c r="E28" s="41">
        <f t="shared" si="0"/>
        <v>1900.5024970101288</v>
      </c>
      <c r="F28" s="41">
        <f t="shared" si="1"/>
        <v>1900.5</v>
      </c>
      <c r="G28" s="41">
        <f t="shared" si="4"/>
        <v>0.0013323365055839531</v>
      </c>
      <c r="I28" s="41">
        <f t="shared" si="5"/>
        <v>0.0013323365055839531</v>
      </c>
      <c r="O28" s="41">
        <f t="shared" si="2"/>
        <v>0.0012160270302361766</v>
      </c>
      <c r="Q28" s="42">
        <f t="shared" si="3"/>
        <v>38832.7646</v>
      </c>
    </row>
    <row r="29" spans="1:17" s="41" customFormat="1" ht="12.75" customHeight="1">
      <c r="A29" s="40" t="s">
        <v>42</v>
      </c>
      <c r="B29" s="43" t="s">
        <v>32</v>
      </c>
      <c r="C29" s="44">
        <v>53851.5297</v>
      </c>
      <c r="D29" s="44">
        <v>0.0008</v>
      </c>
      <c r="E29" s="41">
        <f t="shared" si="0"/>
        <v>1900.999336497198</v>
      </c>
      <c r="F29" s="41">
        <f t="shared" si="1"/>
        <v>1901</v>
      </c>
      <c r="G29" s="41">
        <f t="shared" si="4"/>
        <v>-0.00035402699722908437</v>
      </c>
      <c r="I29" s="41">
        <f t="shared" si="5"/>
        <v>-0.00035402699722908437</v>
      </c>
      <c r="O29" s="41">
        <f t="shared" si="2"/>
        <v>0.0012165172682544482</v>
      </c>
      <c r="Q29" s="42">
        <f t="shared" si="3"/>
        <v>38833.0297</v>
      </c>
    </row>
    <row r="30" spans="1:17" ht="12.75">
      <c r="A30" s="65" t="s">
        <v>92</v>
      </c>
      <c r="B30" s="67" t="s">
        <v>31</v>
      </c>
      <c r="C30" s="66">
        <v>53913.425</v>
      </c>
      <c r="D30" s="11"/>
      <c r="E30" s="41">
        <f t="shared" si="0"/>
        <v>2017.0009551481526</v>
      </c>
      <c r="F30" s="41">
        <f t="shared" si="1"/>
        <v>2017</v>
      </c>
      <c r="G30" s="41">
        <f t="shared" si="4"/>
        <v>0.0005096410022815689</v>
      </c>
      <c r="H30" s="41"/>
      <c r="J30" s="41">
        <f>+G30</f>
        <v>0.0005096410022815689</v>
      </c>
      <c r="K30" s="41"/>
      <c r="L30" s="41"/>
      <c r="M30" s="41"/>
      <c r="N30" s="41"/>
      <c r="O30" s="41">
        <f t="shared" si="2"/>
        <v>0.0013302524884934745</v>
      </c>
      <c r="P30" s="41"/>
      <c r="Q30" s="42">
        <f t="shared" si="3"/>
        <v>38894.925</v>
      </c>
    </row>
    <row r="31" spans="1:17" ht="12.75">
      <c r="A31" s="65" t="s">
        <v>92</v>
      </c>
      <c r="B31" s="67" t="s">
        <v>31</v>
      </c>
      <c r="C31" s="66">
        <v>54294.399</v>
      </c>
      <c r="D31" s="11"/>
      <c r="E31" s="41">
        <f t="shared" si="0"/>
        <v>2731.0067142918256</v>
      </c>
      <c r="F31" s="41">
        <f t="shared" si="1"/>
        <v>2731</v>
      </c>
      <c r="G31" s="41">
        <f t="shared" si="4"/>
        <v>0.0035825629965984263</v>
      </c>
      <c r="H31" s="41"/>
      <c r="J31" s="41">
        <f>+G31</f>
        <v>0.0035825629965984263</v>
      </c>
      <c r="K31" s="41"/>
      <c r="L31" s="41"/>
      <c r="M31" s="41"/>
      <c r="N31" s="41"/>
      <c r="O31" s="41">
        <f t="shared" si="2"/>
        <v>0.0020303123785854133</v>
      </c>
      <c r="P31" s="41"/>
      <c r="Q31" s="42">
        <f t="shared" si="3"/>
        <v>39275.899</v>
      </c>
    </row>
    <row r="32" spans="1:17" s="41" customFormat="1" ht="12.75" customHeight="1">
      <c r="A32" s="45" t="s">
        <v>44</v>
      </c>
      <c r="B32" s="46" t="s">
        <v>31</v>
      </c>
      <c r="C32" s="45">
        <v>54645.48921</v>
      </c>
      <c r="D32" s="45">
        <v>0.0014</v>
      </c>
      <c r="E32" s="41">
        <f t="shared" si="0"/>
        <v>3389.005506647646</v>
      </c>
      <c r="F32" s="41">
        <f t="shared" si="1"/>
        <v>3389</v>
      </c>
      <c r="G32" s="41">
        <f t="shared" si="4"/>
        <v>0.0029381970016402192</v>
      </c>
      <c r="K32" s="41">
        <f>+G32</f>
        <v>0.0029381970016402192</v>
      </c>
      <c r="O32" s="41">
        <f t="shared" si="2"/>
        <v>0.0026754656106309253</v>
      </c>
      <c r="Q32" s="42">
        <f t="shared" si="3"/>
        <v>39626.98921</v>
      </c>
    </row>
    <row r="33" spans="1:17" s="41" customFormat="1" ht="12.75" customHeight="1">
      <c r="A33" s="40" t="s">
        <v>45</v>
      </c>
      <c r="B33" s="48" t="s">
        <v>31</v>
      </c>
      <c r="C33" s="40">
        <v>54978.4373</v>
      </c>
      <c r="D33" s="40">
        <v>0.002</v>
      </c>
      <c r="E33" s="41">
        <f t="shared" si="0"/>
        <v>4013.0030858942296</v>
      </c>
      <c r="F33" s="41">
        <f t="shared" si="1"/>
        <v>4013</v>
      </c>
      <c r="G33" s="41">
        <f t="shared" si="4"/>
        <v>0.0016465489970869385</v>
      </c>
      <c r="I33" s="41">
        <f>+G33</f>
        <v>0.0016465489970869385</v>
      </c>
      <c r="O33" s="41">
        <f t="shared" si="2"/>
        <v>0.0032872826574339644</v>
      </c>
      <c r="Q33" s="42">
        <f t="shared" si="3"/>
        <v>39959.9373</v>
      </c>
    </row>
    <row r="34" spans="1:17" ht="12.75">
      <c r="A34" s="49" t="s">
        <v>46</v>
      </c>
      <c r="B34" s="46" t="s">
        <v>31</v>
      </c>
      <c r="C34" s="45">
        <v>56094.4093</v>
      </c>
      <c r="D34" s="45">
        <v>0.0002</v>
      </c>
      <c r="E34" s="41">
        <f t="shared" si="0"/>
        <v>6104.511784763693</v>
      </c>
      <c r="F34" s="41">
        <f t="shared" si="1"/>
        <v>6104.5</v>
      </c>
      <c r="G34" s="41">
        <f t="shared" si="4"/>
        <v>0.006288028504059184</v>
      </c>
      <c r="H34" s="41"/>
      <c r="I34" s="41">
        <f>+G34</f>
        <v>0.006288028504059184</v>
      </c>
      <c r="J34" s="41"/>
      <c r="K34" s="41"/>
      <c r="L34" s="41"/>
      <c r="M34" s="41"/>
      <c r="N34" s="41"/>
      <c r="O34" s="41">
        <f t="shared" si="2"/>
        <v>0.005337948287864342</v>
      </c>
      <c r="P34" s="41"/>
      <c r="Q34" s="42">
        <f t="shared" si="3"/>
        <v>41075.9093</v>
      </c>
    </row>
    <row r="35" spans="1:17" ht="12.75">
      <c r="A35" s="65" t="s">
        <v>117</v>
      </c>
      <c r="B35" s="67" t="s">
        <v>31</v>
      </c>
      <c r="C35" s="66">
        <v>56486.3196</v>
      </c>
      <c r="D35" s="11"/>
      <c r="E35" s="41">
        <f t="shared" si="0"/>
        <v>6839.0139063460865</v>
      </c>
      <c r="F35" s="41">
        <f t="shared" si="1"/>
        <v>6839</v>
      </c>
      <c r="G35" s="41">
        <f t="shared" si="4"/>
        <v>0.007420047004416119</v>
      </c>
      <c r="H35" s="41"/>
      <c r="J35" s="41">
        <f>+G35</f>
        <v>0.007420047004416119</v>
      </c>
      <c r="K35" s="41"/>
      <c r="L35" s="41"/>
      <c r="M35" s="41"/>
      <c r="N35" s="41"/>
      <c r="O35" s="41">
        <f t="shared" si="2"/>
        <v>0.006058107936705418</v>
      </c>
      <c r="P35" s="41"/>
      <c r="Q35" s="42">
        <f t="shared" si="3"/>
        <v>41467.8196</v>
      </c>
    </row>
    <row r="36" spans="1:17" ht="12.75">
      <c r="A36" s="49" t="s">
        <v>51</v>
      </c>
      <c r="B36" s="46" t="s">
        <v>31</v>
      </c>
      <c r="C36" s="45">
        <v>56486.3197</v>
      </c>
      <c r="D36" s="45">
        <v>0.0001</v>
      </c>
      <c r="E36" s="41">
        <f t="shared" si="0"/>
        <v>6839.014093761958</v>
      </c>
      <c r="F36" s="41">
        <f t="shared" si="1"/>
        <v>6839</v>
      </c>
      <c r="G36" s="41">
        <f t="shared" si="4"/>
        <v>0.007520047001889907</v>
      </c>
      <c r="H36" s="41"/>
      <c r="I36" s="41">
        <f>+G36</f>
        <v>0.007520047001889907</v>
      </c>
      <c r="J36" s="41"/>
      <c r="K36" s="41"/>
      <c r="L36" s="41"/>
      <c r="M36" s="41"/>
      <c r="N36" s="41"/>
      <c r="O36" s="41">
        <f t="shared" si="2"/>
        <v>0.006058107936705418</v>
      </c>
      <c r="P36" s="41"/>
      <c r="Q36" s="42">
        <f t="shared" si="3"/>
        <v>41467.8197</v>
      </c>
    </row>
    <row r="37" spans="1:17" ht="12.75">
      <c r="A37" s="44" t="s">
        <v>52</v>
      </c>
      <c r="B37" s="43" t="s">
        <v>31</v>
      </c>
      <c r="C37" s="44">
        <v>56541.5443</v>
      </c>
      <c r="D37" s="44">
        <v>0.002</v>
      </c>
      <c r="E37" s="41">
        <f t="shared" si="0"/>
        <v>6942.513761577628</v>
      </c>
      <c r="F37" s="41">
        <f t="shared" si="1"/>
        <v>6942.5</v>
      </c>
      <c r="G37" s="41">
        <f t="shared" si="4"/>
        <v>0.0073428025061730295</v>
      </c>
      <c r="H37" s="41"/>
      <c r="I37" s="41">
        <f>+G37</f>
        <v>0.0073428025061730295</v>
      </c>
      <c r="J37" s="41"/>
      <c r="K37" s="41"/>
      <c r="L37" s="41"/>
      <c r="M37" s="41"/>
      <c r="N37" s="41"/>
      <c r="O37" s="41">
        <f t="shared" si="2"/>
        <v>0.0061595872064876545</v>
      </c>
      <c r="P37" s="41"/>
      <c r="Q37" s="42">
        <f t="shared" si="3"/>
        <v>41523.0443</v>
      </c>
    </row>
    <row r="38" spans="1:17" ht="12.75">
      <c r="A38" s="50" t="s">
        <v>53</v>
      </c>
      <c r="B38" s="51"/>
      <c r="C38" s="50">
        <v>57126.6071</v>
      </c>
      <c r="D38" s="50">
        <v>0.0004</v>
      </c>
      <c r="E38" s="41">
        <f t="shared" si="0"/>
        <v>8039.014332904617</v>
      </c>
      <c r="F38" s="41">
        <f t="shared" si="1"/>
        <v>8039</v>
      </c>
      <c r="G38" s="41">
        <f t="shared" si="4"/>
        <v>0.007647647005796898</v>
      </c>
      <c r="H38" s="41"/>
      <c r="I38" s="41">
        <f>+G38</f>
        <v>0.007647647005796898</v>
      </c>
      <c r="J38" s="41"/>
      <c r="K38" s="41"/>
      <c r="L38" s="41"/>
      <c r="M38" s="41"/>
      <c r="N38" s="41"/>
      <c r="O38" s="41">
        <f t="shared" si="2"/>
        <v>0.007234679180557417</v>
      </c>
      <c r="P38" s="41"/>
      <c r="Q38" s="42">
        <f t="shared" si="3"/>
        <v>42108.1071</v>
      </c>
    </row>
    <row r="39" spans="1:17" ht="12.75">
      <c r="A39" s="68" t="s">
        <v>126</v>
      </c>
      <c r="B39" s="69" t="s">
        <v>31</v>
      </c>
      <c r="C39" s="70">
        <v>57996.328660000116</v>
      </c>
      <c r="D39" s="70">
        <v>0.0004</v>
      </c>
      <c r="E39" s="41">
        <f>+(C39-C$7)/C$8</f>
        <v>9669.010612680953</v>
      </c>
      <c r="F39" s="41">
        <f>ROUND(2*E39,0)/2</f>
        <v>9669</v>
      </c>
      <c r="G39" s="41">
        <f>+C39-(C$7+F39*C$8)</f>
        <v>0.005662637115165126</v>
      </c>
      <c r="H39" s="41"/>
      <c r="I39" s="41">
        <f>+G39</f>
        <v>0.005662637115165126</v>
      </c>
      <c r="J39" s="41"/>
      <c r="K39" s="41"/>
      <c r="L39" s="41"/>
      <c r="M39" s="41"/>
      <c r="N39" s="41"/>
      <c r="O39" s="41">
        <f>+C$11+C$12*$F39</f>
        <v>0.008832855120123047</v>
      </c>
      <c r="P39" s="41"/>
      <c r="Q39" s="42">
        <f>+C39-15018.5</f>
        <v>42977.828660000116</v>
      </c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  <row r="2563" spans="3:4" ht="12.75">
      <c r="C2563" s="11"/>
      <c r="D2563" s="11"/>
    </row>
    <row r="2564" spans="3:4" ht="12.75">
      <c r="C2564" s="11"/>
      <c r="D2564" s="11"/>
    </row>
  </sheetData>
  <sheetProtection/>
  <protectedRanges>
    <protectedRange sqref="A39:D39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4"/>
  <sheetViews>
    <sheetView zoomScalePageLayoutView="0" workbookViewId="0" topLeftCell="A2">
      <selection activeCell="A22" sqref="A22:C24"/>
    </sheetView>
  </sheetViews>
  <sheetFormatPr defaultColWidth="9.140625" defaultRowHeight="12.75"/>
  <cols>
    <col min="1" max="1" width="19.7109375" style="11" customWidth="1"/>
    <col min="2" max="2" width="4.421875" style="13" customWidth="1"/>
    <col min="3" max="3" width="12.7109375" style="11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11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52" t="s">
        <v>54</v>
      </c>
      <c r="I1" s="53" t="s">
        <v>55</v>
      </c>
      <c r="J1" s="54" t="s">
        <v>56</v>
      </c>
    </row>
    <row r="2" spans="9:10" ht="12.75">
      <c r="I2" s="55" t="s">
        <v>57</v>
      </c>
      <c r="J2" s="56" t="s">
        <v>58</v>
      </c>
    </row>
    <row r="3" spans="1:10" ht="12.75">
      <c r="A3" s="57" t="s">
        <v>59</v>
      </c>
      <c r="I3" s="55" t="s">
        <v>60</v>
      </c>
      <c r="J3" s="56" t="s">
        <v>61</v>
      </c>
    </row>
    <row r="4" spans="9:10" ht="12.75">
      <c r="I4" s="55" t="s">
        <v>62</v>
      </c>
      <c r="J4" s="56" t="s">
        <v>61</v>
      </c>
    </row>
    <row r="5" spans="9:10" ht="13.5" thickBot="1">
      <c r="I5" s="58" t="s">
        <v>63</v>
      </c>
      <c r="J5" s="59" t="s">
        <v>64</v>
      </c>
    </row>
    <row r="10" ht="13.5" thickBot="1"/>
    <row r="11" spans="1:16" ht="12.75" customHeight="1" thickBot="1">
      <c r="A11" s="11" t="str">
        <f aca="true" t="shared" si="0" ref="A11:A24">P11</f>
        <v>IBVS 5592 </v>
      </c>
      <c r="B11" s="15" t="str">
        <f aca="true" t="shared" si="1" ref="B11:B24">IF(H11=INT(H11),"I","II")</f>
        <v>I</v>
      </c>
      <c r="C11" s="11">
        <f aca="true" t="shared" si="2" ref="C11:C24">1*G11</f>
        <v>52837.2083</v>
      </c>
      <c r="D11" s="13" t="str">
        <f aca="true" t="shared" si="3" ref="D11:D24">VLOOKUP(F11,I$1:J$5,2,FALSE)</f>
        <v>vis</v>
      </c>
      <c r="E11" s="60">
        <f>VLOOKUP(C11,A!C$21:E$973,3,FALSE)</f>
        <v>0</v>
      </c>
      <c r="F11" s="15" t="s">
        <v>63</v>
      </c>
      <c r="G11" s="13" t="str">
        <f aca="true" t="shared" si="4" ref="G11:G24">MID(I11,3,LEN(I11)-3)</f>
        <v>52837.2083</v>
      </c>
      <c r="H11" s="11">
        <f aca="true" t="shared" si="5" ref="H11:H24">1*K11</f>
        <v>631</v>
      </c>
      <c r="I11" s="61" t="s">
        <v>65</v>
      </c>
      <c r="J11" s="62" t="s">
        <v>66</v>
      </c>
      <c r="K11" s="61">
        <v>631</v>
      </c>
      <c r="L11" s="61" t="s">
        <v>67</v>
      </c>
      <c r="M11" s="62" t="s">
        <v>68</v>
      </c>
      <c r="N11" s="62" t="s">
        <v>69</v>
      </c>
      <c r="O11" s="63" t="s">
        <v>70</v>
      </c>
      <c r="P11" s="64" t="s">
        <v>71</v>
      </c>
    </row>
    <row r="12" spans="1:16" ht="12.75" customHeight="1" thickBot="1">
      <c r="A12" s="11" t="str">
        <f t="shared" si="0"/>
        <v>BAVM 241 (=IBVS 6157) </v>
      </c>
      <c r="B12" s="15" t="str">
        <f t="shared" si="1"/>
        <v>I</v>
      </c>
      <c r="C12" s="11">
        <f t="shared" si="2"/>
        <v>57126.6071</v>
      </c>
      <c r="D12" s="13" t="str">
        <f t="shared" si="3"/>
        <v>vis</v>
      </c>
      <c r="E12" s="60">
        <f>VLOOKUP(C12,A!C$21:E$973,3,FALSE)</f>
        <v>8039.014332904617</v>
      </c>
      <c r="F12" s="15" t="s">
        <v>63</v>
      </c>
      <c r="G12" s="13" t="str">
        <f t="shared" si="4"/>
        <v>57126.6071</v>
      </c>
      <c r="H12" s="11">
        <f t="shared" si="5"/>
        <v>8670</v>
      </c>
      <c r="I12" s="61" t="s">
        <v>121</v>
      </c>
      <c r="J12" s="62" t="s">
        <v>122</v>
      </c>
      <c r="K12" s="61">
        <v>8670</v>
      </c>
      <c r="L12" s="61" t="s">
        <v>123</v>
      </c>
      <c r="M12" s="62" t="s">
        <v>68</v>
      </c>
      <c r="N12" s="62" t="s">
        <v>63</v>
      </c>
      <c r="O12" s="63" t="s">
        <v>124</v>
      </c>
      <c r="P12" s="64" t="s">
        <v>125</v>
      </c>
    </row>
    <row r="13" spans="1:16" ht="12.75" customHeight="1" thickBot="1">
      <c r="A13" s="11" t="str">
        <f t="shared" si="0"/>
        <v>IBVS 5592 </v>
      </c>
      <c r="B13" s="15" t="str">
        <f t="shared" si="1"/>
        <v>II</v>
      </c>
      <c r="C13" s="11">
        <f t="shared" si="2"/>
        <v>52841.2096</v>
      </c>
      <c r="D13" s="13" t="str">
        <f t="shared" si="3"/>
        <v>vis</v>
      </c>
      <c r="E13" s="60">
        <f>VLOOKUP(C13,A!C$21:E$973,3,FALSE)</f>
        <v>7.4990714433639685</v>
      </c>
      <c r="F13" s="15" t="s">
        <v>63</v>
      </c>
      <c r="G13" s="13" t="str">
        <f t="shared" si="4"/>
        <v>52841.2096</v>
      </c>
      <c r="H13" s="11">
        <f t="shared" si="5"/>
        <v>638.5</v>
      </c>
      <c r="I13" s="61" t="s">
        <v>72</v>
      </c>
      <c r="J13" s="62" t="s">
        <v>73</v>
      </c>
      <c r="K13" s="61">
        <v>638.5</v>
      </c>
      <c r="L13" s="61" t="s">
        <v>74</v>
      </c>
      <c r="M13" s="62" t="s">
        <v>68</v>
      </c>
      <c r="N13" s="62" t="s">
        <v>69</v>
      </c>
      <c r="O13" s="63" t="s">
        <v>70</v>
      </c>
      <c r="P13" s="64" t="s">
        <v>71</v>
      </c>
    </row>
    <row r="14" spans="1:16" ht="12.75" customHeight="1" thickBot="1">
      <c r="A14" s="11" t="str">
        <f t="shared" si="0"/>
        <v>IBVS 5592 </v>
      </c>
      <c r="B14" s="15" t="str">
        <f t="shared" si="1"/>
        <v>II</v>
      </c>
      <c r="C14" s="11">
        <f t="shared" si="2"/>
        <v>52849.2132</v>
      </c>
      <c r="D14" s="13" t="str">
        <f t="shared" si="3"/>
        <v>vis</v>
      </c>
      <c r="E14" s="60">
        <f>VLOOKUP(C14,A!C$21:E$973,3,FALSE)</f>
        <v>22.499088488831077</v>
      </c>
      <c r="F14" s="15" t="s">
        <v>63</v>
      </c>
      <c r="G14" s="13" t="str">
        <f t="shared" si="4"/>
        <v>52849.2132</v>
      </c>
      <c r="H14" s="11">
        <f t="shared" si="5"/>
        <v>653.5</v>
      </c>
      <c r="I14" s="61" t="s">
        <v>75</v>
      </c>
      <c r="J14" s="62" t="s">
        <v>76</v>
      </c>
      <c r="K14" s="61">
        <v>653.5</v>
      </c>
      <c r="L14" s="61" t="s">
        <v>74</v>
      </c>
      <c r="M14" s="62" t="s">
        <v>68</v>
      </c>
      <c r="N14" s="62" t="s">
        <v>69</v>
      </c>
      <c r="O14" s="63" t="s">
        <v>70</v>
      </c>
      <c r="P14" s="64" t="s">
        <v>71</v>
      </c>
    </row>
    <row r="15" spans="1:16" ht="12.75" customHeight="1" thickBot="1">
      <c r="A15" s="11" t="str">
        <f t="shared" si="0"/>
        <v>IBVS 5592 </v>
      </c>
      <c r="B15" s="15" t="str">
        <f t="shared" si="1"/>
        <v>I</v>
      </c>
      <c r="C15" s="11">
        <f t="shared" si="2"/>
        <v>53111.4643</v>
      </c>
      <c r="D15" s="13" t="str">
        <f t="shared" si="3"/>
        <v>vis</v>
      </c>
      <c r="E15" s="60">
        <f>VLOOKUP(C15,A!C$21:E$973,3,FALSE)</f>
        <v>513.9992846748354</v>
      </c>
      <c r="F15" s="15" t="s">
        <v>63</v>
      </c>
      <c r="G15" s="13" t="str">
        <f t="shared" si="4"/>
        <v>53111.4643</v>
      </c>
      <c r="H15" s="11">
        <f t="shared" si="5"/>
        <v>1145</v>
      </c>
      <c r="I15" s="61" t="s">
        <v>77</v>
      </c>
      <c r="J15" s="62" t="s">
        <v>78</v>
      </c>
      <c r="K15" s="61">
        <v>1145</v>
      </c>
      <c r="L15" s="61" t="s">
        <v>79</v>
      </c>
      <c r="M15" s="62" t="s">
        <v>68</v>
      </c>
      <c r="N15" s="62" t="s">
        <v>69</v>
      </c>
      <c r="O15" s="63" t="s">
        <v>70</v>
      </c>
      <c r="P15" s="64" t="s">
        <v>71</v>
      </c>
    </row>
    <row r="16" spans="1:16" ht="12.75" customHeight="1" thickBot="1">
      <c r="A16" s="11" t="str">
        <f t="shared" si="0"/>
        <v>IBVS 5784 </v>
      </c>
      <c r="B16" s="15" t="str">
        <f t="shared" si="1"/>
        <v>II</v>
      </c>
      <c r="C16" s="11">
        <f t="shared" si="2"/>
        <v>53851.2646</v>
      </c>
      <c r="D16" s="13" t="str">
        <f t="shared" si="3"/>
        <v>vis</v>
      </c>
      <c r="E16" s="60">
        <f>VLOOKUP(C16,A!C$21:E$973,3,FALSE)</f>
        <v>1900.5024970101288</v>
      </c>
      <c r="F16" s="15" t="s">
        <v>63</v>
      </c>
      <c r="G16" s="13" t="str">
        <f t="shared" si="4"/>
        <v>53851.2646</v>
      </c>
      <c r="H16" s="11">
        <f t="shared" si="5"/>
        <v>2531.5</v>
      </c>
      <c r="I16" s="61" t="s">
        <v>80</v>
      </c>
      <c r="J16" s="62" t="s">
        <v>81</v>
      </c>
      <c r="K16" s="61">
        <v>2531.5</v>
      </c>
      <c r="L16" s="61" t="s">
        <v>82</v>
      </c>
      <c r="M16" s="62" t="s">
        <v>68</v>
      </c>
      <c r="N16" s="62" t="s">
        <v>63</v>
      </c>
      <c r="O16" s="63" t="s">
        <v>83</v>
      </c>
      <c r="P16" s="64" t="s">
        <v>84</v>
      </c>
    </row>
    <row r="17" spans="1:16" ht="12.75" customHeight="1" thickBot="1">
      <c r="A17" s="11" t="str">
        <f t="shared" si="0"/>
        <v>IBVS 5784 </v>
      </c>
      <c r="B17" s="15" t="str">
        <f t="shared" si="1"/>
        <v>I</v>
      </c>
      <c r="C17" s="11">
        <f t="shared" si="2"/>
        <v>53851.5297</v>
      </c>
      <c r="D17" s="13" t="str">
        <f t="shared" si="3"/>
        <v>vis</v>
      </c>
      <c r="E17" s="60">
        <f>VLOOKUP(C17,A!C$21:E$973,3,FALSE)</f>
        <v>1900.999336497198</v>
      </c>
      <c r="F17" s="15" t="s">
        <v>63</v>
      </c>
      <c r="G17" s="13" t="str">
        <f t="shared" si="4"/>
        <v>53851.5297</v>
      </c>
      <c r="H17" s="11">
        <f t="shared" si="5"/>
        <v>2532</v>
      </c>
      <c r="I17" s="61" t="s">
        <v>85</v>
      </c>
      <c r="J17" s="62" t="s">
        <v>86</v>
      </c>
      <c r="K17" s="61">
        <v>2532</v>
      </c>
      <c r="L17" s="61" t="s">
        <v>87</v>
      </c>
      <c r="M17" s="62" t="s">
        <v>68</v>
      </c>
      <c r="N17" s="62" t="s">
        <v>63</v>
      </c>
      <c r="O17" s="63" t="s">
        <v>83</v>
      </c>
      <c r="P17" s="64" t="s">
        <v>84</v>
      </c>
    </row>
    <row r="18" spans="1:16" ht="12.75" customHeight="1" thickBot="1">
      <c r="A18" s="11" t="str">
        <f t="shared" si="0"/>
        <v>OEJV 0094 </v>
      </c>
      <c r="B18" s="15" t="str">
        <f t="shared" si="1"/>
        <v>I</v>
      </c>
      <c r="C18" s="11">
        <f t="shared" si="2"/>
        <v>54645.48921</v>
      </c>
      <c r="D18" s="13" t="str">
        <f t="shared" si="3"/>
        <v>vis</v>
      </c>
      <c r="E18" s="60">
        <f>VLOOKUP(C18,A!C$21:E$973,3,FALSE)</f>
        <v>3389.005506647646</v>
      </c>
      <c r="F18" s="15" t="s">
        <v>63</v>
      </c>
      <c r="G18" s="13" t="str">
        <f t="shared" si="4"/>
        <v>54645.48921</v>
      </c>
      <c r="H18" s="11">
        <f t="shared" si="5"/>
        <v>4020</v>
      </c>
      <c r="I18" s="61" t="s">
        <v>96</v>
      </c>
      <c r="J18" s="62" t="s">
        <v>97</v>
      </c>
      <c r="K18" s="61">
        <v>4020</v>
      </c>
      <c r="L18" s="61" t="s">
        <v>98</v>
      </c>
      <c r="M18" s="62" t="s">
        <v>68</v>
      </c>
      <c r="N18" s="62" t="s">
        <v>63</v>
      </c>
      <c r="O18" s="63" t="s">
        <v>99</v>
      </c>
      <c r="P18" s="64" t="s">
        <v>100</v>
      </c>
    </row>
    <row r="19" spans="1:16" ht="12.75" customHeight="1" thickBot="1">
      <c r="A19" s="11" t="str">
        <f t="shared" si="0"/>
        <v>IBVS 5917 </v>
      </c>
      <c r="B19" s="15" t="str">
        <f t="shared" si="1"/>
        <v>I</v>
      </c>
      <c r="C19" s="11">
        <f t="shared" si="2"/>
        <v>54978.4373</v>
      </c>
      <c r="D19" s="13" t="str">
        <f t="shared" si="3"/>
        <v>vis</v>
      </c>
      <c r="E19" s="60">
        <f>VLOOKUP(C19,A!C$21:E$973,3,FALSE)</f>
        <v>4013.0030858942296</v>
      </c>
      <c r="F19" s="15" t="s">
        <v>63</v>
      </c>
      <c r="G19" s="13" t="str">
        <f t="shared" si="4"/>
        <v>54978.4373</v>
      </c>
      <c r="H19" s="11">
        <f t="shared" si="5"/>
        <v>4644</v>
      </c>
      <c r="I19" s="61" t="s">
        <v>101</v>
      </c>
      <c r="J19" s="62" t="s">
        <v>102</v>
      </c>
      <c r="K19" s="61">
        <v>4644</v>
      </c>
      <c r="L19" s="61" t="s">
        <v>103</v>
      </c>
      <c r="M19" s="62" t="s">
        <v>68</v>
      </c>
      <c r="N19" s="62" t="s">
        <v>104</v>
      </c>
      <c r="O19" s="63" t="s">
        <v>105</v>
      </c>
      <c r="P19" s="64" t="s">
        <v>106</v>
      </c>
    </row>
    <row r="20" spans="1:16" ht="12.75" customHeight="1" thickBot="1">
      <c r="A20" s="11" t="str">
        <f t="shared" si="0"/>
        <v>BAVM 228 </v>
      </c>
      <c r="B20" s="15" t="str">
        <f t="shared" si="1"/>
        <v>II</v>
      </c>
      <c r="C20" s="11">
        <f t="shared" si="2"/>
        <v>56094.4093</v>
      </c>
      <c r="D20" s="13" t="str">
        <f t="shared" si="3"/>
        <v>vis</v>
      </c>
      <c r="E20" s="60">
        <f>VLOOKUP(C20,A!C$21:E$973,3,FALSE)</f>
        <v>6104.511784763693</v>
      </c>
      <c r="F20" s="15" t="s">
        <v>63</v>
      </c>
      <c r="G20" s="13" t="str">
        <f t="shared" si="4"/>
        <v>56094.4093</v>
      </c>
      <c r="H20" s="11">
        <f t="shared" si="5"/>
        <v>6735.5</v>
      </c>
      <c r="I20" s="61" t="s">
        <v>107</v>
      </c>
      <c r="J20" s="62" t="s">
        <v>108</v>
      </c>
      <c r="K20" s="61">
        <v>6735.5</v>
      </c>
      <c r="L20" s="61" t="s">
        <v>109</v>
      </c>
      <c r="M20" s="62" t="s">
        <v>68</v>
      </c>
      <c r="N20" s="62" t="s">
        <v>69</v>
      </c>
      <c r="O20" s="63" t="s">
        <v>110</v>
      </c>
      <c r="P20" s="64" t="s">
        <v>111</v>
      </c>
    </row>
    <row r="21" spans="1:16" ht="12.75" customHeight="1" thickBot="1">
      <c r="A21" s="11" t="str">
        <f t="shared" si="0"/>
        <v>BAVM 238 </v>
      </c>
      <c r="B21" s="15" t="str">
        <f t="shared" si="1"/>
        <v>II</v>
      </c>
      <c r="C21" s="11">
        <f t="shared" si="2"/>
        <v>56541.5443</v>
      </c>
      <c r="D21" s="13" t="str">
        <f t="shared" si="3"/>
        <v>vis</v>
      </c>
      <c r="E21" s="60">
        <f>VLOOKUP(C21,A!C$21:E$973,3,FALSE)</f>
        <v>6942.513761577628</v>
      </c>
      <c r="F21" s="15" t="s">
        <v>63</v>
      </c>
      <c r="G21" s="13" t="str">
        <f t="shared" si="4"/>
        <v>56541.5443</v>
      </c>
      <c r="H21" s="11">
        <f t="shared" si="5"/>
        <v>7573.5</v>
      </c>
      <c r="I21" s="61" t="s">
        <v>118</v>
      </c>
      <c r="J21" s="62" t="s">
        <v>119</v>
      </c>
      <c r="K21" s="61">
        <v>7573.5</v>
      </c>
      <c r="L21" s="61" t="s">
        <v>109</v>
      </c>
      <c r="M21" s="62" t="s">
        <v>68</v>
      </c>
      <c r="N21" s="62" t="s">
        <v>63</v>
      </c>
      <c r="O21" s="63" t="s">
        <v>110</v>
      </c>
      <c r="P21" s="64" t="s">
        <v>120</v>
      </c>
    </row>
    <row r="22" spans="1:16" ht="12.75" customHeight="1" thickBot="1">
      <c r="A22" s="11" t="str">
        <f t="shared" si="0"/>
        <v> JAAVSO 39;102 </v>
      </c>
      <c r="B22" s="15" t="str">
        <f t="shared" si="1"/>
        <v>I</v>
      </c>
      <c r="C22" s="11">
        <f t="shared" si="2"/>
        <v>53913.425</v>
      </c>
      <c r="D22" s="13" t="str">
        <f t="shared" si="3"/>
        <v>vis</v>
      </c>
      <c r="E22" s="60">
        <f>VLOOKUP(C22,A!C$21:E$973,3,FALSE)</f>
        <v>2017.0009551481526</v>
      </c>
      <c r="F22" s="15" t="s">
        <v>63</v>
      </c>
      <c r="G22" s="13" t="str">
        <f t="shared" si="4"/>
        <v>53913.4250</v>
      </c>
      <c r="H22" s="11">
        <f t="shared" si="5"/>
        <v>2648</v>
      </c>
      <c r="I22" s="61" t="s">
        <v>88</v>
      </c>
      <c r="J22" s="62" t="s">
        <v>89</v>
      </c>
      <c r="K22" s="61">
        <v>2648</v>
      </c>
      <c r="L22" s="61" t="s">
        <v>90</v>
      </c>
      <c r="M22" s="62" t="s">
        <v>68</v>
      </c>
      <c r="N22" s="62" t="s">
        <v>69</v>
      </c>
      <c r="O22" s="63" t="s">
        <v>91</v>
      </c>
      <c r="P22" s="63" t="s">
        <v>92</v>
      </c>
    </row>
    <row r="23" spans="1:16" ht="12.75" customHeight="1" thickBot="1">
      <c r="A23" s="11" t="str">
        <f t="shared" si="0"/>
        <v> JAAVSO 39;102 </v>
      </c>
      <c r="B23" s="15" t="str">
        <f t="shared" si="1"/>
        <v>I</v>
      </c>
      <c r="C23" s="11">
        <f t="shared" si="2"/>
        <v>54294.399</v>
      </c>
      <c r="D23" s="13" t="str">
        <f t="shared" si="3"/>
        <v>vis</v>
      </c>
      <c r="E23" s="60">
        <f>VLOOKUP(C23,A!C$21:E$973,3,FALSE)</f>
        <v>2731.0067142918256</v>
      </c>
      <c r="F23" s="15" t="s">
        <v>63</v>
      </c>
      <c r="G23" s="13" t="str">
        <f t="shared" si="4"/>
        <v>54294.399</v>
      </c>
      <c r="H23" s="11">
        <f t="shared" si="5"/>
        <v>3362</v>
      </c>
      <c r="I23" s="61" t="s">
        <v>93</v>
      </c>
      <c r="J23" s="62" t="s">
        <v>94</v>
      </c>
      <c r="K23" s="61">
        <v>3362</v>
      </c>
      <c r="L23" s="61" t="s">
        <v>95</v>
      </c>
      <c r="M23" s="62" t="s">
        <v>68</v>
      </c>
      <c r="N23" s="62" t="s">
        <v>69</v>
      </c>
      <c r="O23" s="63" t="s">
        <v>91</v>
      </c>
      <c r="P23" s="63" t="s">
        <v>92</v>
      </c>
    </row>
    <row r="24" spans="1:16" ht="12.75" customHeight="1" thickBot="1">
      <c r="A24" s="11" t="str">
        <f t="shared" si="0"/>
        <v> JAAVSO 42;426 </v>
      </c>
      <c r="B24" s="15" t="str">
        <f t="shared" si="1"/>
        <v>I</v>
      </c>
      <c r="C24" s="11">
        <f t="shared" si="2"/>
        <v>56486.3196</v>
      </c>
      <c r="D24" s="13" t="str">
        <f t="shared" si="3"/>
        <v>vis</v>
      </c>
      <c r="E24" s="60">
        <f>VLOOKUP(C24,A!C$21:E$973,3,FALSE)</f>
        <v>6839.0139063460865</v>
      </c>
      <c r="F24" s="15" t="s">
        <v>63</v>
      </c>
      <c r="G24" s="13" t="str">
        <f t="shared" si="4"/>
        <v>56486.3196</v>
      </c>
      <c r="H24" s="11">
        <f t="shared" si="5"/>
        <v>7470</v>
      </c>
      <c r="I24" s="61" t="s">
        <v>112</v>
      </c>
      <c r="J24" s="62" t="s">
        <v>113</v>
      </c>
      <c r="K24" s="61">
        <v>7470</v>
      </c>
      <c r="L24" s="61" t="s">
        <v>114</v>
      </c>
      <c r="M24" s="62" t="s">
        <v>68</v>
      </c>
      <c r="N24" s="62" t="s">
        <v>115</v>
      </c>
      <c r="O24" s="63" t="s">
        <v>116</v>
      </c>
      <c r="P24" s="63" t="s">
        <v>117</v>
      </c>
    </row>
    <row r="25" spans="2:6" ht="12.75">
      <c r="B25" s="15"/>
      <c r="E25" s="60"/>
      <c r="F25" s="15"/>
    </row>
    <row r="26" spans="2:6" ht="12.75">
      <c r="B26" s="15"/>
      <c r="E26" s="60"/>
      <c r="F26" s="15"/>
    </row>
    <row r="27" spans="2:6" ht="12.75">
      <c r="B27" s="15"/>
      <c r="E27" s="60"/>
      <c r="F27" s="15"/>
    </row>
    <row r="28" spans="2:6" ht="12.75">
      <c r="B28" s="15"/>
      <c r="E28" s="60"/>
      <c r="F28" s="15"/>
    </row>
    <row r="29" spans="2:6" ht="12.75">
      <c r="B29" s="15"/>
      <c r="E29" s="60"/>
      <c r="F29" s="15"/>
    </row>
    <row r="30" spans="2:6" ht="12.75">
      <c r="B30" s="15"/>
      <c r="E30" s="60"/>
      <c r="F30" s="15"/>
    </row>
    <row r="31" spans="2:6" ht="12.75">
      <c r="B31" s="15"/>
      <c r="E31" s="60"/>
      <c r="F31" s="15"/>
    </row>
    <row r="32" spans="2:6" ht="12.75">
      <c r="B32" s="15"/>
      <c r="E32" s="60"/>
      <c r="F32" s="15"/>
    </row>
    <row r="33" spans="2:6" ht="12.75">
      <c r="B33" s="15"/>
      <c r="E33" s="60"/>
      <c r="F33" s="15"/>
    </row>
    <row r="34" spans="2:6" ht="12.75">
      <c r="B34" s="15"/>
      <c r="E34" s="60"/>
      <c r="F34" s="15"/>
    </row>
    <row r="35" spans="2:6" ht="12.75">
      <c r="B35" s="15"/>
      <c r="E35" s="60"/>
      <c r="F35" s="15"/>
    </row>
    <row r="36" spans="2:6" ht="12.75">
      <c r="B36" s="15"/>
      <c r="E36" s="60"/>
      <c r="F36" s="15"/>
    </row>
    <row r="37" spans="2:6" ht="12.75">
      <c r="B37" s="15"/>
      <c r="E37" s="60"/>
      <c r="F37" s="15"/>
    </row>
    <row r="38" spans="2:6" ht="12.75">
      <c r="B38" s="15"/>
      <c r="E38" s="60"/>
      <c r="F38" s="15"/>
    </row>
    <row r="39" spans="2:6" ht="12.75">
      <c r="B39" s="15"/>
      <c r="E39" s="60"/>
      <c r="F39" s="15"/>
    </row>
    <row r="40" spans="2:6" ht="12.75">
      <c r="B40" s="15"/>
      <c r="E40" s="60"/>
      <c r="F40" s="15"/>
    </row>
    <row r="41" spans="2:6" ht="12.75">
      <c r="B41" s="15"/>
      <c r="E41" s="60"/>
      <c r="F41" s="15"/>
    </row>
    <row r="42" spans="2:6" ht="12.75">
      <c r="B42" s="15"/>
      <c r="E42" s="60"/>
      <c r="F42" s="15"/>
    </row>
    <row r="43" spans="2:6" ht="12.75">
      <c r="B43" s="15"/>
      <c r="E43" s="60"/>
      <c r="F43" s="15"/>
    </row>
    <row r="44" spans="2:6" ht="12.75">
      <c r="B44" s="15"/>
      <c r="E44" s="60"/>
      <c r="F44" s="15"/>
    </row>
    <row r="45" spans="2:6" ht="12.75">
      <c r="B45" s="15"/>
      <c r="E45" s="60"/>
      <c r="F45" s="15"/>
    </row>
    <row r="46" spans="2:6" ht="12.75">
      <c r="B46" s="15"/>
      <c r="E46" s="60"/>
      <c r="F46" s="15"/>
    </row>
    <row r="47" spans="2:6" ht="12.75">
      <c r="B47" s="15"/>
      <c r="E47" s="60"/>
      <c r="F47" s="15"/>
    </row>
    <row r="48" spans="2:6" ht="12.75">
      <c r="B48" s="15"/>
      <c r="E48" s="60"/>
      <c r="F48" s="15"/>
    </row>
    <row r="49" spans="2:6" ht="12.75">
      <c r="B49" s="15"/>
      <c r="E49" s="60"/>
      <c r="F49" s="15"/>
    </row>
    <row r="50" spans="2:6" ht="12.75">
      <c r="B50" s="15"/>
      <c r="E50" s="60"/>
      <c r="F50" s="15"/>
    </row>
    <row r="51" spans="2:6" ht="12.75">
      <c r="B51" s="15"/>
      <c r="E51" s="60"/>
      <c r="F51" s="15"/>
    </row>
    <row r="52" spans="2:6" ht="12.75">
      <c r="B52" s="15"/>
      <c r="E52" s="60"/>
      <c r="F52" s="15"/>
    </row>
    <row r="53" spans="2:6" ht="12.75">
      <c r="B53" s="15"/>
      <c r="E53" s="60"/>
      <c r="F53" s="15"/>
    </row>
    <row r="54" spans="2:6" ht="12.75">
      <c r="B54" s="15"/>
      <c r="E54" s="60"/>
      <c r="F54" s="15"/>
    </row>
    <row r="55" spans="2:6" ht="12.75">
      <c r="B55" s="15"/>
      <c r="E55" s="60"/>
      <c r="F55" s="15"/>
    </row>
    <row r="56" spans="2:6" ht="12.75">
      <c r="B56" s="15"/>
      <c r="E56" s="60"/>
      <c r="F56" s="15"/>
    </row>
    <row r="57" spans="2:6" ht="12.75">
      <c r="B57" s="15"/>
      <c r="E57" s="60"/>
      <c r="F57" s="15"/>
    </row>
    <row r="58" spans="2:6" ht="12.75">
      <c r="B58" s="15"/>
      <c r="E58" s="60"/>
      <c r="F58" s="15"/>
    </row>
    <row r="59" spans="2:6" ht="12.75">
      <c r="B59" s="15"/>
      <c r="E59" s="60"/>
      <c r="F59" s="15"/>
    </row>
    <row r="60" spans="2:6" ht="12.75">
      <c r="B60" s="15"/>
      <c r="E60" s="60"/>
      <c r="F60" s="15"/>
    </row>
    <row r="61" spans="2:6" ht="12.75">
      <c r="B61" s="15"/>
      <c r="E61" s="60"/>
      <c r="F61" s="15"/>
    </row>
    <row r="62" spans="2:6" ht="12.75">
      <c r="B62" s="15"/>
      <c r="E62" s="60"/>
      <c r="F62" s="15"/>
    </row>
    <row r="63" spans="2:6" ht="12.75">
      <c r="B63" s="15"/>
      <c r="E63" s="60"/>
      <c r="F63" s="15"/>
    </row>
    <row r="64" spans="2:6" ht="12.75">
      <c r="B64" s="15"/>
      <c r="E64" s="60"/>
      <c r="F64" s="15"/>
    </row>
    <row r="65" spans="2:6" ht="12.75">
      <c r="B65" s="15"/>
      <c r="E65" s="60"/>
      <c r="F65" s="15"/>
    </row>
    <row r="66" spans="2:6" ht="12.75">
      <c r="B66" s="15"/>
      <c r="E66" s="60"/>
      <c r="F66" s="15"/>
    </row>
    <row r="67" spans="2:6" ht="12.75">
      <c r="B67" s="15"/>
      <c r="F67" s="15"/>
    </row>
    <row r="68" spans="2:6" ht="12.75">
      <c r="B68" s="15"/>
      <c r="F68" s="15"/>
    </row>
    <row r="69" spans="2:6" ht="12.75">
      <c r="B69" s="15"/>
      <c r="F69" s="15"/>
    </row>
    <row r="70" spans="2:6" ht="12.75">
      <c r="B70" s="15"/>
      <c r="F70" s="15"/>
    </row>
    <row r="71" spans="2:6" ht="12.75">
      <c r="B71" s="15"/>
      <c r="F71" s="15"/>
    </row>
    <row r="72" spans="2:6" ht="12.75">
      <c r="B72" s="15"/>
      <c r="F72" s="15"/>
    </row>
    <row r="73" spans="2:6" ht="12.75">
      <c r="B73" s="15"/>
      <c r="F73" s="15"/>
    </row>
    <row r="74" spans="2:6" ht="12.75">
      <c r="B74" s="15"/>
      <c r="F74" s="15"/>
    </row>
    <row r="75" spans="2:6" ht="12.75">
      <c r="B75" s="15"/>
      <c r="F75" s="15"/>
    </row>
    <row r="76" spans="2:6" ht="12.75">
      <c r="B76" s="15"/>
      <c r="F76" s="15"/>
    </row>
    <row r="77" spans="2:6" ht="12.75">
      <c r="B77" s="15"/>
      <c r="F77" s="15"/>
    </row>
    <row r="78" spans="2:6" ht="12.75">
      <c r="B78" s="15"/>
      <c r="F78" s="15"/>
    </row>
    <row r="79" spans="2:6" ht="12.75">
      <c r="B79" s="15"/>
      <c r="F79" s="15"/>
    </row>
    <row r="80" spans="2:6" ht="12.75">
      <c r="B80" s="15"/>
      <c r="F80" s="15"/>
    </row>
    <row r="81" spans="2:6" ht="12.75">
      <c r="B81" s="15"/>
      <c r="F81" s="15"/>
    </row>
    <row r="82" spans="2:6" ht="12.75">
      <c r="B82" s="15"/>
      <c r="F82" s="15"/>
    </row>
    <row r="83" spans="2:6" ht="12.75">
      <c r="B83" s="15"/>
      <c r="F83" s="15"/>
    </row>
    <row r="84" spans="2:6" ht="12.75">
      <c r="B84" s="15"/>
      <c r="F84" s="15"/>
    </row>
    <row r="85" spans="2:6" ht="12.75">
      <c r="B85" s="15"/>
      <c r="F85" s="15"/>
    </row>
    <row r="86" spans="2:6" ht="12.75">
      <c r="B86" s="15"/>
      <c r="F86" s="15"/>
    </row>
    <row r="87" spans="2:6" ht="12.75">
      <c r="B87" s="15"/>
      <c r="F87" s="15"/>
    </row>
    <row r="88" spans="2:6" ht="12.75">
      <c r="B88" s="15"/>
      <c r="F88" s="15"/>
    </row>
    <row r="89" spans="2:6" ht="12.75">
      <c r="B89" s="15"/>
      <c r="F89" s="15"/>
    </row>
    <row r="90" spans="2:6" ht="12.75">
      <c r="B90" s="15"/>
      <c r="F90" s="15"/>
    </row>
    <row r="91" spans="2:6" ht="12.75">
      <c r="B91" s="15"/>
      <c r="F91" s="15"/>
    </row>
    <row r="92" spans="2:6" ht="12.75">
      <c r="B92" s="15"/>
      <c r="F92" s="15"/>
    </row>
    <row r="93" spans="2:6" ht="12.75">
      <c r="B93" s="15"/>
      <c r="F93" s="15"/>
    </row>
    <row r="94" spans="2:6" ht="12.75">
      <c r="B94" s="15"/>
      <c r="F94" s="15"/>
    </row>
    <row r="95" spans="2:6" ht="12.75">
      <c r="B95" s="15"/>
      <c r="F95" s="15"/>
    </row>
    <row r="96" spans="2:6" ht="12.75">
      <c r="B96" s="15"/>
      <c r="F96" s="15"/>
    </row>
    <row r="97" spans="2:6" ht="12.75">
      <c r="B97" s="15"/>
      <c r="F97" s="15"/>
    </row>
    <row r="98" spans="2:6" ht="12.75">
      <c r="B98" s="15"/>
      <c r="F98" s="15"/>
    </row>
    <row r="99" spans="2:6" ht="12.75">
      <c r="B99" s="15"/>
      <c r="F99" s="15"/>
    </row>
    <row r="100" spans="2:6" ht="12.75">
      <c r="B100" s="15"/>
      <c r="F100" s="15"/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  <row r="764" spans="2:6" ht="12.75">
      <c r="B764" s="15"/>
      <c r="F764" s="15"/>
    </row>
    <row r="765" spans="2:6" ht="12.75">
      <c r="B765" s="15"/>
      <c r="F765" s="15"/>
    </row>
    <row r="766" spans="2:6" ht="12.75">
      <c r="B766" s="15"/>
      <c r="F766" s="15"/>
    </row>
    <row r="767" spans="2:6" ht="12.75">
      <c r="B767" s="15"/>
      <c r="F767" s="15"/>
    </row>
    <row r="768" spans="2:6" ht="12.75">
      <c r="B768" s="15"/>
      <c r="F768" s="15"/>
    </row>
    <row r="769" spans="2:6" ht="12.75">
      <c r="B769" s="15"/>
      <c r="F769" s="15"/>
    </row>
    <row r="770" spans="2:6" ht="12.75">
      <c r="B770" s="15"/>
      <c r="F770" s="15"/>
    </row>
    <row r="771" spans="2:6" ht="12.75">
      <c r="B771" s="15"/>
      <c r="F771" s="15"/>
    </row>
    <row r="772" spans="2:6" ht="12.75">
      <c r="B772" s="15"/>
      <c r="F772" s="15"/>
    </row>
    <row r="773" spans="2:6" ht="12.75">
      <c r="B773" s="15"/>
      <c r="F773" s="15"/>
    </row>
    <row r="774" spans="2:6" ht="12.75">
      <c r="B774" s="15"/>
      <c r="F774" s="15"/>
    </row>
    <row r="775" spans="2:6" ht="12.75">
      <c r="B775" s="15"/>
      <c r="F775" s="15"/>
    </row>
    <row r="776" spans="2:6" ht="12.75">
      <c r="B776" s="15"/>
      <c r="F776" s="15"/>
    </row>
    <row r="777" spans="2:6" ht="12.75">
      <c r="B777" s="15"/>
      <c r="F777" s="15"/>
    </row>
    <row r="778" spans="2:6" ht="12.75">
      <c r="B778" s="15"/>
      <c r="F778" s="15"/>
    </row>
    <row r="779" spans="2:6" ht="12.75">
      <c r="B779" s="15"/>
      <c r="F779" s="15"/>
    </row>
    <row r="780" spans="2:6" ht="12.75">
      <c r="B780" s="15"/>
      <c r="F780" s="15"/>
    </row>
    <row r="781" spans="2:6" ht="12.75">
      <c r="B781" s="15"/>
      <c r="F781" s="15"/>
    </row>
    <row r="782" spans="2:6" ht="12.75">
      <c r="B782" s="15"/>
      <c r="F782" s="15"/>
    </row>
    <row r="783" spans="2:6" ht="12.75">
      <c r="B783" s="15"/>
      <c r="F783" s="15"/>
    </row>
    <row r="784" spans="2:6" ht="12.75">
      <c r="B784" s="15"/>
      <c r="F784" s="15"/>
    </row>
    <row r="785" spans="2:6" ht="12.75">
      <c r="B785" s="15"/>
      <c r="F785" s="15"/>
    </row>
    <row r="786" spans="2:6" ht="12.75">
      <c r="B786" s="15"/>
      <c r="F786" s="15"/>
    </row>
    <row r="787" spans="2:6" ht="12.75">
      <c r="B787" s="15"/>
      <c r="F787" s="15"/>
    </row>
    <row r="788" spans="2:6" ht="12.75">
      <c r="B788" s="15"/>
      <c r="F788" s="15"/>
    </row>
    <row r="789" spans="2:6" ht="12.75">
      <c r="B789" s="15"/>
      <c r="F789" s="15"/>
    </row>
    <row r="790" spans="2:6" ht="12.75">
      <c r="B790" s="15"/>
      <c r="F790" s="15"/>
    </row>
    <row r="791" spans="2:6" ht="12.75">
      <c r="B791" s="15"/>
      <c r="F791" s="15"/>
    </row>
    <row r="792" spans="2:6" ht="12.75">
      <c r="B792" s="15"/>
      <c r="F792" s="15"/>
    </row>
    <row r="793" spans="2:6" ht="12.75">
      <c r="B793" s="15"/>
      <c r="F793" s="15"/>
    </row>
    <row r="794" spans="2:6" ht="12.75">
      <c r="B794" s="15"/>
      <c r="F794" s="15"/>
    </row>
    <row r="795" spans="2:6" ht="12.75">
      <c r="B795" s="15"/>
      <c r="F795" s="15"/>
    </row>
    <row r="796" spans="2:6" ht="12.75">
      <c r="B796" s="15"/>
      <c r="F796" s="15"/>
    </row>
    <row r="797" spans="2:6" ht="12.75">
      <c r="B797" s="15"/>
      <c r="F797" s="15"/>
    </row>
    <row r="798" spans="2:6" ht="12.75">
      <c r="B798" s="15"/>
      <c r="F798" s="15"/>
    </row>
    <row r="799" spans="2:6" ht="12.75">
      <c r="B799" s="15"/>
      <c r="F799" s="15"/>
    </row>
    <row r="800" spans="2:6" ht="12.75">
      <c r="B800" s="15"/>
      <c r="F800" s="15"/>
    </row>
    <row r="801" spans="2:6" ht="12.75">
      <c r="B801" s="15"/>
      <c r="F801" s="15"/>
    </row>
    <row r="802" spans="2:6" ht="12.75">
      <c r="B802" s="15"/>
      <c r="F802" s="15"/>
    </row>
    <row r="803" spans="2:6" ht="12.75">
      <c r="B803" s="15"/>
      <c r="F803" s="15"/>
    </row>
    <row r="804" spans="2:6" ht="12.75">
      <c r="B804" s="15"/>
      <c r="F804" s="15"/>
    </row>
    <row r="805" spans="2:6" ht="12.75">
      <c r="B805" s="15"/>
      <c r="F805" s="15"/>
    </row>
    <row r="806" spans="2:6" ht="12.75">
      <c r="B806" s="15"/>
      <c r="F806" s="15"/>
    </row>
    <row r="807" spans="2:6" ht="12.75">
      <c r="B807" s="15"/>
      <c r="F807" s="15"/>
    </row>
    <row r="808" spans="2:6" ht="12.75">
      <c r="B808" s="15"/>
      <c r="F808" s="15"/>
    </row>
    <row r="809" spans="2:6" ht="12.75">
      <c r="B809" s="15"/>
      <c r="F809" s="15"/>
    </row>
    <row r="810" spans="2:6" ht="12.75">
      <c r="B810" s="15"/>
      <c r="F810" s="15"/>
    </row>
    <row r="811" spans="2:6" ht="12.75">
      <c r="B811" s="15"/>
      <c r="F811" s="15"/>
    </row>
    <row r="812" spans="2:6" ht="12.75">
      <c r="B812" s="15"/>
      <c r="F812" s="15"/>
    </row>
    <row r="813" spans="2:6" ht="12.75">
      <c r="B813" s="15"/>
      <c r="F813" s="15"/>
    </row>
    <row r="814" spans="2:6" ht="12.75">
      <c r="B814" s="15"/>
      <c r="F814" s="15"/>
    </row>
    <row r="815" spans="2:6" ht="12.75">
      <c r="B815" s="15"/>
      <c r="F815" s="15"/>
    </row>
    <row r="816" spans="2:6" ht="12.75">
      <c r="B816" s="15"/>
      <c r="F816" s="15"/>
    </row>
    <row r="817" spans="2:6" ht="12.75">
      <c r="B817" s="15"/>
      <c r="F817" s="15"/>
    </row>
    <row r="818" spans="2:6" ht="12.75">
      <c r="B818" s="15"/>
      <c r="F818" s="15"/>
    </row>
    <row r="819" spans="2:6" ht="12.75">
      <c r="B819" s="15"/>
      <c r="F819" s="15"/>
    </row>
    <row r="820" spans="2:6" ht="12.75">
      <c r="B820" s="15"/>
      <c r="F820" s="15"/>
    </row>
    <row r="821" spans="2:6" ht="12.75">
      <c r="B821" s="15"/>
      <c r="F821" s="15"/>
    </row>
    <row r="822" spans="2:6" ht="12.75">
      <c r="B822" s="15"/>
      <c r="F822" s="15"/>
    </row>
    <row r="823" spans="2:6" ht="12.75">
      <c r="B823" s="15"/>
      <c r="F823" s="15"/>
    </row>
    <row r="824" spans="2:6" ht="12.75">
      <c r="B824" s="15"/>
      <c r="F824" s="15"/>
    </row>
    <row r="825" spans="2:6" ht="12.75">
      <c r="B825" s="15"/>
      <c r="F825" s="15"/>
    </row>
    <row r="826" spans="2:6" ht="12.75">
      <c r="B826" s="15"/>
      <c r="F826" s="15"/>
    </row>
    <row r="827" spans="2:6" ht="12.75">
      <c r="B827" s="15"/>
      <c r="F827" s="15"/>
    </row>
    <row r="828" spans="2:6" ht="12.75">
      <c r="B828" s="15"/>
      <c r="F828" s="15"/>
    </row>
    <row r="829" spans="2:6" ht="12.75">
      <c r="B829" s="15"/>
      <c r="F829" s="15"/>
    </row>
    <row r="830" spans="2:6" ht="12.75">
      <c r="B830" s="15"/>
      <c r="F830" s="15"/>
    </row>
    <row r="831" spans="2:6" ht="12.75">
      <c r="B831" s="15"/>
      <c r="F831" s="15"/>
    </row>
    <row r="832" spans="2:6" ht="12.75">
      <c r="B832" s="15"/>
      <c r="F832" s="15"/>
    </row>
    <row r="833" spans="2:6" ht="12.75">
      <c r="B833" s="15"/>
      <c r="F833" s="15"/>
    </row>
    <row r="834" spans="2:6" ht="12.75">
      <c r="B834" s="15"/>
      <c r="F834" s="15"/>
    </row>
    <row r="835" spans="2:6" ht="12.75">
      <c r="B835" s="15"/>
      <c r="F835" s="15"/>
    </row>
    <row r="836" spans="2:6" ht="12.75">
      <c r="B836" s="15"/>
      <c r="F836" s="15"/>
    </row>
    <row r="837" spans="2:6" ht="12.75">
      <c r="B837" s="15"/>
      <c r="F837" s="15"/>
    </row>
    <row r="838" spans="2:6" ht="12.75">
      <c r="B838" s="15"/>
      <c r="F838" s="15"/>
    </row>
    <row r="839" spans="2:6" ht="12.75">
      <c r="B839" s="15"/>
      <c r="F839" s="15"/>
    </row>
    <row r="840" spans="2:6" ht="12.75">
      <c r="B840" s="15"/>
      <c r="F840" s="15"/>
    </row>
    <row r="841" spans="2:6" ht="12.75">
      <c r="B841" s="15"/>
      <c r="F841" s="15"/>
    </row>
    <row r="842" spans="2:6" ht="12.75">
      <c r="B842" s="15"/>
      <c r="F842" s="15"/>
    </row>
    <row r="843" spans="2:6" ht="12.75">
      <c r="B843" s="15"/>
      <c r="F843" s="15"/>
    </row>
    <row r="844" spans="2:6" ht="12.75">
      <c r="B844" s="15"/>
      <c r="F844" s="15"/>
    </row>
    <row r="845" spans="2:6" ht="12.75">
      <c r="B845" s="15"/>
      <c r="F845" s="15"/>
    </row>
    <row r="846" spans="2:6" ht="12.75">
      <c r="B846" s="15"/>
      <c r="F846" s="15"/>
    </row>
    <row r="847" spans="2:6" ht="12.75">
      <c r="B847" s="15"/>
      <c r="F847" s="15"/>
    </row>
    <row r="848" spans="2:6" ht="12.75">
      <c r="B848" s="15"/>
      <c r="F848" s="15"/>
    </row>
    <row r="849" spans="2:6" ht="12.75">
      <c r="B849" s="15"/>
      <c r="F849" s="15"/>
    </row>
    <row r="850" spans="2:6" ht="12.75">
      <c r="B850" s="15"/>
      <c r="F850" s="15"/>
    </row>
    <row r="851" spans="2:6" ht="12.75">
      <c r="B851" s="15"/>
      <c r="F851" s="15"/>
    </row>
    <row r="852" spans="2:6" ht="12.75">
      <c r="B852" s="15"/>
      <c r="F852" s="15"/>
    </row>
    <row r="853" spans="2:6" ht="12.75">
      <c r="B853" s="15"/>
      <c r="F853" s="15"/>
    </row>
    <row r="854" spans="2:6" ht="12.75">
      <c r="B854" s="15"/>
      <c r="F854" s="15"/>
    </row>
  </sheetData>
  <sheetProtection/>
  <hyperlinks>
    <hyperlink ref="P11" r:id="rId1" display="http://www.konkoly.hu/cgi-bin/IBVS?5592"/>
    <hyperlink ref="P13" r:id="rId2" display="http://www.konkoly.hu/cgi-bin/IBVS?5592"/>
    <hyperlink ref="P14" r:id="rId3" display="http://www.konkoly.hu/cgi-bin/IBVS?5592"/>
    <hyperlink ref="P15" r:id="rId4" display="http://www.konkoly.hu/cgi-bin/IBVS?5592"/>
    <hyperlink ref="P16" r:id="rId5" display="http://www.konkoly.hu/cgi-bin/IBVS?5784"/>
    <hyperlink ref="P17" r:id="rId6" display="http://www.konkoly.hu/cgi-bin/IBVS?5784"/>
    <hyperlink ref="P18" r:id="rId7" display="http://var.astro.cz/oejv/issues/oejv0094.pdf"/>
    <hyperlink ref="P19" r:id="rId8" display="http://www.konkoly.hu/cgi-bin/IBVS?5917"/>
    <hyperlink ref="P20" r:id="rId9" display="http://www.bav-astro.de/sfs/BAVM_link.php?BAVMnr=228"/>
    <hyperlink ref="P21" r:id="rId10" display="http://www.bav-astro.de/sfs/BAVM_link.php?BAVMnr=238"/>
    <hyperlink ref="P12" r:id="rId11" display="http://www.bav-astro.de/sfs/BAVM_link.php?BAVMnr=24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