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21315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<sst xmlns="http://schemas.openxmlformats.org/spreadsheetml/2006/main" count="486" uniqueCount="229">
  <si>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</si>
  <si>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</si>
  <si>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</si>
  <si>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</si>
  <si>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</si>
  <si>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</si>
  <si>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</si>
  <si>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</si>
  <si>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</si>
  <si>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</si>
  <si>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</si>
  <si>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</si>
  <si>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</si>
  <si>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</si>
  <si>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</si>
  <si>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</si>
  <si>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</si>
  <si>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</si>
  <si>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</si>
  <si>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</si>
  <si>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</si>
  <si>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</si>
  <si>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</si>
  <si>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</si>
  <si>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</si>
  <si>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</si>
  <si>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</si>
  <si>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</si>
  <si>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</si>
  <si>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</si>
  <si>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Bull.79</t>
  </si>
  <si>
    <t>B</t>
  </si>
  <si>
    <t>BBSAG Bull.82</t>
  </si>
  <si>
    <t>BBSAG Bull.86</t>
  </si>
  <si>
    <t>BBSAG Bull.87</t>
  </si>
  <si>
    <t>BBSAG</t>
  </si>
  <si>
    <t>bad?</t>
  </si>
  <si>
    <t>IBVS 5603</t>
  </si>
  <si>
    <t>I</t>
  </si>
  <si>
    <t>IBVS</t>
  </si>
  <si>
    <t># of data points:</t>
  </si>
  <si>
    <t>EA</t>
  </si>
  <si>
    <t>GH Mon / GSC 04818-02919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</si>
  <si>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</si>
  <si>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</si>
  <si>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</si>
  <si>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</si>
  <si>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</si>
  <si>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</si>
  <si>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</si>
  <si>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</si>
  <si>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</si>
  <si>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IBVS 5918</t>
  </si>
  <si>
    <t>II</t>
  </si>
  <si>
    <t>OEJV 0003</t>
  </si>
  <si>
    <t>IBVS 6029</t>
  </si>
  <si>
    <t>OEJV 0160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</si>
  <si>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</si>
  <si>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</si>
  <si>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</si>
  <si>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</si>
  <si>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</si>
  <si>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</si>
  <si>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</si>
  <si>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</si>
  <si>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</si>
  <si>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</si>
  <si>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</si>
  <si>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</si>
  <si>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2427517.258 </t>
  </si>
  <si>
    <t> 20.03.1934 18:11 </t>
  </si>
  <si>
    <t> 0.380 </t>
  </si>
  <si>
    <t>P </t>
  </si>
  <si>
    <t> R.Deurinck </t>
  </si>
  <si>
    <t> PLOU 111.21 </t>
  </si>
  <si>
    <t>2429756.200 </t>
  </si>
  <si>
    <t> 06.05.1940 16:48 </t>
  </si>
  <si>
    <t> 0.015 </t>
  </si>
  <si>
    <t>2429963.390 </t>
  </si>
  <si>
    <t> 29.11.1940 21:21 </t>
  </si>
  <si>
    <t> -0.001 </t>
  </si>
  <si>
    <t>2429999.479 </t>
  </si>
  <si>
    <t> 04.01.1941 23:29 </t>
  </si>
  <si>
    <t> 0.022 </t>
  </si>
  <si>
    <t>2430026.330 </t>
  </si>
  <si>
    <t> 31.01.1941 19:55 </t>
  </si>
  <si>
    <t> -0.000 </t>
  </si>
  <si>
    <t> A.A.Wachmann </t>
  </si>
  <si>
    <t> AHSB 7.8.417 </t>
  </si>
  <si>
    <t>2430028.441 </t>
  </si>
  <si>
    <t> 02.02.1941 22:35 </t>
  </si>
  <si>
    <t> -0.011 </t>
  </si>
  <si>
    <t>2430072.305 </t>
  </si>
  <si>
    <t> 18.03.1941 19:19 </t>
  </si>
  <si>
    <t> 0.007 </t>
  </si>
  <si>
    <t>2430084.318 </t>
  </si>
  <si>
    <t> 30.03.1941 19:37 </t>
  </si>
  <si>
    <t> -0.002 </t>
  </si>
  <si>
    <t>2430089.282 </t>
  </si>
  <si>
    <t> 04.04.1941 18:46 </t>
  </si>
  <si>
    <t> 0.012 </t>
  </si>
  <si>
    <t>2430101.285 </t>
  </si>
  <si>
    <t> 16.04.1941 18:50 </t>
  </si>
  <si>
    <t> -0.007 </t>
  </si>
  <si>
    <t>2430135.214 </t>
  </si>
  <si>
    <t> 20.05.1941 17:08 </t>
  </si>
  <si>
    <t> -0.023 </t>
  </si>
  <si>
    <t>2430352.344 </t>
  </si>
  <si>
    <t> 23.12.1941 20:15 </t>
  </si>
  <si>
    <t> 0.000 </t>
  </si>
  <si>
    <t>2430490.228 </t>
  </si>
  <si>
    <t> 10.05.1942 17:28 </t>
  </si>
  <si>
    <t> -0.017 </t>
  </si>
  <si>
    <t>2430495.202 </t>
  </si>
  <si>
    <t> 15.05.1942 16:50 </t>
  </si>
  <si>
    <t>2430668.456 </t>
  </si>
  <si>
    <t> 04.11.1942 22:56 </t>
  </si>
  <si>
    <t>2430753.297 </t>
  </si>
  <si>
    <t> 28.01.1943 19:07 </t>
  </si>
  <si>
    <t> -0.021 </t>
  </si>
  <si>
    <t>2430758.271 </t>
  </si>
  <si>
    <t> 02.02.1943 18:30 </t>
  </si>
  <si>
    <t> 0.002 </t>
  </si>
  <si>
    <t>2430765.356 </t>
  </si>
  <si>
    <t> 09.02.1943 20:32 </t>
  </si>
  <si>
    <t>2430850.216 </t>
  </si>
  <si>
    <t> 05.05.1943 17:11 </t>
  </si>
  <si>
    <t> 0.013 </t>
  </si>
  <si>
    <t>2431144.397 </t>
  </si>
  <si>
    <t> 23.02.1944 21:31 </t>
  </si>
  <si>
    <t> 0.004 </t>
  </si>
  <si>
    <t>2432233.445 </t>
  </si>
  <si>
    <t> 16.02.1947 22:40 </t>
  </si>
  <si>
    <t> -0.015 </t>
  </si>
  <si>
    <t>2433702.305 </t>
  </si>
  <si>
    <t> 24.02.1951 19:19 </t>
  </si>
  <si>
    <t> 0.018 </t>
  </si>
  <si>
    <t>2433709.370 </t>
  </si>
  <si>
    <t> 03.03.1951 20:52 </t>
  </si>
  <si>
    <t> 0.011 </t>
  </si>
  <si>
    <t>2434769.438 </t>
  </si>
  <si>
    <t> 26.01.1954 22:30 </t>
  </si>
  <si>
    <t> 0.006 </t>
  </si>
  <si>
    <t>2434779.325 </t>
  </si>
  <si>
    <t> 05.02.1954 19:48 </t>
  </si>
  <si>
    <t> -0.008 </t>
  </si>
  <si>
    <t>2435107.473 </t>
  </si>
  <si>
    <t> 30.12.1954 23:21 </t>
  </si>
  <si>
    <t>2435129.372 </t>
  </si>
  <si>
    <t> 21.01.1955 20:55 </t>
  </si>
  <si>
    <t> -0.018 </t>
  </si>
  <si>
    <t>2435131.500 </t>
  </si>
  <si>
    <t> 24.01.1955 00:00 </t>
  </si>
  <si>
    <t> -0.012 </t>
  </si>
  <si>
    <t>2435160.505 </t>
  </si>
  <si>
    <t> 22.02.1955 00:07 </t>
  </si>
  <si>
    <t>2435163.348 </t>
  </si>
  <si>
    <t> 24.02.1955 20:21 </t>
  </si>
  <si>
    <t>2435165.475 </t>
  </si>
  <si>
    <t> 26.02.1955 23:24 </t>
  </si>
  <si>
    <t>2435458.660 </t>
  </si>
  <si>
    <t> 17.12.1955 03:50 </t>
  </si>
  <si>
    <t> 0.074 </t>
  </si>
  <si>
    <t>2435486.512 </t>
  </si>
  <si>
    <t> 14.01.1956 00:17 </t>
  </si>
  <si>
    <t>2436252.400 </t>
  </si>
  <si>
    <t> 17.02.1958 21:36 </t>
  </si>
  <si>
    <t>2446402.622 </t>
  </si>
  <si>
    <t> 03.12.1985 02:55 </t>
  </si>
  <si>
    <t> -0.032 </t>
  </si>
  <si>
    <t>V </t>
  </si>
  <si>
    <t> K.Locher </t>
  </si>
  <si>
    <t> BBS 79 </t>
  </si>
  <si>
    <t>2446519.301 </t>
  </si>
  <si>
    <t> 29.03.1986 19:13 </t>
  </si>
  <si>
    <t> -0.039 </t>
  </si>
  <si>
    <t>2446745.603 </t>
  </si>
  <si>
    <t> 11.11.1986 02:28 </t>
  </si>
  <si>
    <t> -0.037 </t>
  </si>
  <si>
    <t> BBS 82 </t>
  </si>
  <si>
    <t>2447151.531 </t>
  </si>
  <si>
    <t> 22.12.1987 00:44 </t>
  </si>
  <si>
    <t> -0.034 </t>
  </si>
  <si>
    <t> BBS 86 </t>
  </si>
  <si>
    <t>2447205.375 </t>
  </si>
  <si>
    <t> 13.02.1988 21:00 </t>
  </si>
  <si>
    <t> 0.064 </t>
  </si>
  <si>
    <t> BBS 87 </t>
  </si>
  <si>
    <t>2447946.393 </t>
  </si>
  <si>
    <t> 23.02.1990 21:25 </t>
  </si>
  <si>
    <t> -0.050 </t>
  </si>
  <si>
    <t> J.Borovicka </t>
  </si>
  <si>
    <t> BRNO 31 </t>
  </si>
  <si>
    <t>2453012.6570 </t>
  </si>
  <si>
    <t> 08.01.2004 03:46 </t>
  </si>
  <si>
    <t> -0.0719 </t>
  </si>
  <si>
    <t>E </t>
  </si>
  <si>
    <t>?</t>
  </si>
  <si>
    <t> S.Dvorak </t>
  </si>
  <si>
    <t>IBVS 5603 </t>
  </si>
  <si>
    <t>2453377.554 </t>
  </si>
  <si>
    <t> 07.01.2005 01:17 </t>
  </si>
  <si>
    <t> -0.083 </t>
  </si>
  <si>
    <t>OEJV 0003 </t>
  </si>
  <si>
    <t>2453407.2646 </t>
  </si>
  <si>
    <t> 05.02.2005 18:21 </t>
  </si>
  <si>
    <t> -0.0745 </t>
  </si>
  <si>
    <t> M.Zejda et al. </t>
  </si>
  <si>
    <t>IBVS 5741 </t>
  </si>
  <si>
    <t>2454847.4440 </t>
  </si>
  <si>
    <t> 15.01.2009 22:39 </t>
  </si>
  <si>
    <t> -0.0809 </t>
  </si>
  <si>
    <t>C </t>
  </si>
  <si>
    <t>-I</t>
  </si>
  <si>
    <t> F.Agerer </t>
  </si>
  <si>
    <t>BAVM 209 </t>
  </si>
  <si>
    <t>2455957.37482 </t>
  </si>
  <si>
    <t> 30.01.2012 20:59 </t>
  </si>
  <si>
    <t>36440</t>
  </si>
  <si>
    <t> -0.07971 </t>
  </si>
  <si>
    <t> J.Trnka </t>
  </si>
  <si>
    <t>OEJV 0160 </t>
  </si>
  <si>
    <t>2455973.6417 </t>
  </si>
  <si>
    <t> 16.02.2012 03:24 </t>
  </si>
  <si>
    <t>36463</t>
  </si>
  <si>
    <t> -0.0781 </t>
  </si>
  <si>
    <t> R.Diethelm </t>
  </si>
  <si>
    <t>IBVS 6029 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</si>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</sst>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GH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5"/>
          <c:w val="0.9037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0.0003</c:v>
                  </c:pt>
                  <c:pt idx="42">
                    <c:v>0.005</c:v>
                  </c:pt>
                  <c:pt idx="43">
                    <c:v>NaN</c:v>
                  </c:pt>
                  <c:pt idx="44">
                    <c:v>0.0017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0.0001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0705199"/>
        <c:axId val="53693608"/>
      </c:scatterChart>
      <c:valAx>
        <c:axId val="5070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crossBetween val="midCat"/>
        <c:dispUnits/>
      </c:valAx>
      <c:valAx>
        <c:axId val="5369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51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25"/>
          <c:y val="0.92925"/>
          <c:w val="0.808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19050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29050" y="0"/>
        <a:ext cx="5648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03" TargetMode="External" /><Relationship Id="rId2" Type="http://schemas.openxmlformats.org/officeDocument/2006/relationships/hyperlink" Target="http://var.astro.cz/oejv/issues/oejv0003.pdf" TargetMode="External" /><Relationship Id="rId3" Type="http://schemas.openxmlformats.org/officeDocument/2006/relationships/hyperlink" Target="http://www.konkoly.hu/cgi-bin/IBVS?5741" TargetMode="External" /><Relationship Id="rId4" Type="http://schemas.openxmlformats.org/officeDocument/2006/relationships/hyperlink" Target="http://www.bav-astro.de/sfs/BAVM_link.php?BAVMnr=209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25</v>
      </c>
      <c r="B2" s="14" t="s">
        <v>41</v>
      </c>
    </row>
    <row r="4" spans="1:4" ht="12.75">
      <c r="A4" s="6" t="s">
        <v>0</v>
      </c>
      <c r="C4" s="3">
        <v>30187.569</v>
      </c>
      <c r="D4" s="4">
        <v>0.70718676</v>
      </c>
    </row>
    <row r="6" ht="12.75">
      <c r="A6" s="6" t="s">
        <v>1</v>
      </c>
    </row>
    <row r="7" spans="1:3" ht="12.75">
      <c r="A7" t="s">
        <v>2</v>
      </c>
      <c r="C7">
        <f>+C4</f>
        <v>30187.569</v>
      </c>
    </row>
    <row r="8" spans="1:3" ht="12.75">
      <c r="A8" t="s">
        <v>3</v>
      </c>
      <c r="C8">
        <f>+D4</f>
        <v>0.70718676</v>
      </c>
    </row>
    <row r="9" spans="1:5" ht="12.75">
      <c r="A9" s="16" t="s">
        <v>43</v>
      </c>
      <c r="B9" s="17"/>
      <c r="C9" s="18">
        <v>-9.5</v>
      </c>
      <c r="D9" s="17" t="s">
        <v>44</v>
      </c>
      <c r="E9" s="17"/>
    </row>
    <row r="10" spans="1:5" ht="13.5" thickBot="1">
      <c r="A10" s="17"/>
      <c r="B10" s="17"/>
      <c r="C10" s="5" t="s">
        <v>21</v>
      </c>
      <c r="D10" s="5" t="s">
        <v>22</v>
      </c>
      <c r="E10" s="17"/>
    </row>
    <row r="11" spans="1:7" ht="12.75">
      <c r="A11" s="17" t="s">
        <v>16</v>
      </c>
      <c r="B11" s="17"/>
      <c r="C11" s="30">
        <f ca="1">INTERCEPT(INDIRECT($G$11):G992,INDIRECT($F$11):F992)</f>
        <v>0.009122656836610224</v>
      </c>
      <c r="D11" s="19"/>
      <c r="E11" s="17"/>
      <c r="F11" s="31" t="str">
        <f>"F"&amp;E19</f>
        <v>F21</v>
      </c>
      <c r="G11" s="9" t="str">
        <f>"G"&amp;E19</f>
        <v>G21</v>
      </c>
    </row>
    <row r="12" spans="1:5" ht="12.75">
      <c r="A12" s="17" t="s">
        <v>17</v>
      </c>
      <c r="B12" s="17"/>
      <c r="C12" s="30">
        <f ca="1">SLOPE(INDIRECT($G$11):G992,INDIRECT($F$11):F992)</f>
        <v>-2.279723797593747E-06</v>
      </c>
      <c r="D12" s="19"/>
      <c r="E12" s="17"/>
    </row>
    <row r="13" spans="1:5" ht="12.75">
      <c r="A13" s="17" t="s">
        <v>20</v>
      </c>
      <c r="B13" s="17"/>
      <c r="C13" s="19" t="s">
        <v>14</v>
      </c>
      <c r="D13" s="22" t="s">
        <v>49</v>
      </c>
      <c r="E13" s="18">
        <v>1</v>
      </c>
    </row>
    <row r="14" spans="1:5" ht="12.75">
      <c r="A14" s="17"/>
      <c r="B14" s="17"/>
      <c r="C14" s="17"/>
      <c r="D14" s="22" t="s">
        <v>45</v>
      </c>
      <c r="E14" s="23">
        <f ca="1">NOW()+15018.5+$C$9/24</f>
        <v>59903.71416423611</v>
      </c>
    </row>
    <row r="15" spans="1:5" ht="12.75">
      <c r="A15" s="20" t="s">
        <v>18</v>
      </c>
      <c r="B15" s="17"/>
      <c r="C15" s="21">
        <f>(C7+C11)+(C8+C12)*INT(MAX(F21:F3533))</f>
        <v>57841.32003937745</v>
      </c>
      <c r="D15" s="22" t="s">
        <v>50</v>
      </c>
      <c r="E15" s="23">
        <f>ROUND(2*(E14-$C$7)/$C$8,0)/2+E13</f>
        <v>42021</v>
      </c>
    </row>
    <row r="16" spans="1:5" ht="12.75">
      <c r="A16" s="24" t="s">
        <v>4</v>
      </c>
      <c r="B16" s="17"/>
      <c r="C16" s="25">
        <f>+C8+C12</f>
        <v>0.7071844802762024</v>
      </c>
      <c r="D16" s="22" t="s">
        <v>46</v>
      </c>
      <c r="E16" s="9">
        <f>ROUND(2*(E14-$C$15)/$C$16,0)/2+E13</f>
        <v>2917.5</v>
      </c>
    </row>
    <row r="17" spans="1:5" ht="13.5" thickBot="1">
      <c r="A17" s="22" t="s">
        <v>40</v>
      </c>
      <c r="B17" s="17"/>
      <c r="C17" s="17">
        <f>COUNT(C21:C2191)</f>
        <v>48</v>
      </c>
      <c r="D17" s="22" t="s">
        <v>47</v>
      </c>
      <c r="E17" s="26">
        <f>+$C$15+$C$16*E16-15018.5-$C$9/24</f>
        <v>44886.42659391661</v>
      </c>
    </row>
    <row r="18" spans="1:5" ht="12.75">
      <c r="A18" s="24" t="s">
        <v>5</v>
      </c>
      <c r="B18" s="17"/>
      <c r="C18" s="27">
        <f>+C15</f>
        <v>57841.32003937745</v>
      </c>
      <c r="D18" s="28">
        <f>+C16</f>
        <v>0.7071844802762024</v>
      </c>
      <c r="E18" s="29" t="s">
        <v>48</v>
      </c>
    </row>
    <row r="19" spans="1:5" ht="13.5" thickTop="1">
      <c r="A19" s="32" t="s">
        <v>51</v>
      </c>
      <c r="E19" s="33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35</v>
      </c>
      <c r="J20" s="8" t="s">
        <v>39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54" t="s">
        <v>74</v>
      </c>
      <c r="B21" s="56" t="s">
        <v>53</v>
      </c>
      <c r="C21" s="55">
        <v>27517.258</v>
      </c>
      <c r="D21" s="13"/>
      <c r="E21">
        <f aca="true" t="shared" si="0" ref="E21:E67">+(C21-C$7)/C$8</f>
        <v>-3775.9629436501295</v>
      </c>
      <c r="F21">
        <f aca="true" t="shared" si="1" ref="F21:F68">ROUND(2*E21,0)/2</f>
        <v>-3776</v>
      </c>
      <c r="G21">
        <f aca="true" t="shared" si="2" ref="G21:G31">+C21-(C$7+F21*C$8)</f>
        <v>0.026205760001175804</v>
      </c>
      <c r="K21">
        <f aca="true" t="shared" si="3" ref="K21:K31">+G21</f>
        <v>0.026205760001175804</v>
      </c>
      <c r="O21">
        <f aca="true" t="shared" si="4" ref="O21:O67">+C$11+C$12*$F21</f>
        <v>0.017730893896324214</v>
      </c>
      <c r="Q21" s="2">
        <f aca="true" t="shared" si="5" ref="Q21:Q67">+C21-15018.5</f>
        <v>12498.758000000002</v>
      </c>
    </row>
    <row r="22" spans="1:17" ht="12.75">
      <c r="A22" s="54" t="s">
        <v>74</v>
      </c>
      <c r="B22" s="56" t="s">
        <v>38</v>
      </c>
      <c r="C22" s="55">
        <v>29756.2</v>
      </c>
      <c r="D22" s="13"/>
      <c r="E22">
        <f t="shared" si="0"/>
        <v>-609.9788972293525</v>
      </c>
      <c r="F22">
        <f t="shared" si="1"/>
        <v>-610</v>
      </c>
      <c r="G22">
        <f t="shared" si="2"/>
        <v>0.014923599999747239</v>
      </c>
      <c r="K22">
        <f t="shared" si="3"/>
        <v>0.014923599999747239</v>
      </c>
      <c r="O22">
        <f t="shared" si="4"/>
        <v>0.01051328835314241</v>
      </c>
      <c r="Q22" s="2">
        <f t="shared" si="5"/>
        <v>14737.7</v>
      </c>
    </row>
    <row r="23" spans="1:17" ht="12.75">
      <c r="A23" s="54" t="s">
        <v>74</v>
      </c>
      <c r="B23" s="56" t="s">
        <v>38</v>
      </c>
      <c r="C23" s="55">
        <v>29963.39</v>
      </c>
      <c r="D23" s="13"/>
      <c r="E23">
        <f t="shared" si="0"/>
        <v>-317.0011271138618</v>
      </c>
      <c r="F23">
        <f t="shared" si="1"/>
        <v>-317</v>
      </c>
      <c r="G23">
        <f t="shared" si="2"/>
        <v>-0.0007970799997565337</v>
      </c>
      <c r="K23">
        <f t="shared" si="3"/>
        <v>-0.0007970799997565337</v>
      </c>
      <c r="O23">
        <f t="shared" si="4"/>
        <v>0.009845329280447441</v>
      </c>
      <c r="Q23" s="2">
        <f t="shared" si="5"/>
        <v>14944.89</v>
      </c>
    </row>
    <row r="24" spans="1:17" ht="12.75">
      <c r="A24" s="54" t="s">
        <v>74</v>
      </c>
      <c r="B24" s="56" t="s">
        <v>38</v>
      </c>
      <c r="C24" s="55">
        <v>29999.479</v>
      </c>
      <c r="D24" s="13"/>
      <c r="E24">
        <f t="shared" si="0"/>
        <v>-265.96934591931574</v>
      </c>
      <c r="F24">
        <f t="shared" si="1"/>
        <v>-266</v>
      </c>
      <c r="G24">
        <f t="shared" si="2"/>
        <v>0.021678159999282798</v>
      </c>
      <c r="K24">
        <f t="shared" si="3"/>
        <v>0.021678159999282798</v>
      </c>
      <c r="O24">
        <f t="shared" si="4"/>
        <v>0.00972906336677016</v>
      </c>
      <c r="Q24" s="2">
        <f t="shared" si="5"/>
        <v>14980.979</v>
      </c>
    </row>
    <row r="25" spans="1:17" ht="12.75">
      <c r="A25" s="54" t="s">
        <v>88</v>
      </c>
      <c r="B25" s="56" t="s">
        <v>38</v>
      </c>
      <c r="C25" s="55">
        <v>30026.33</v>
      </c>
      <c r="D25" s="12"/>
      <c r="E25">
        <f t="shared" si="0"/>
        <v>-228.00059209252979</v>
      </c>
      <c r="F25">
        <f t="shared" si="1"/>
        <v>-228</v>
      </c>
      <c r="G25">
        <f t="shared" si="2"/>
        <v>-0.0004187199992884416</v>
      </c>
      <c r="K25">
        <f t="shared" si="3"/>
        <v>-0.0004187199992884416</v>
      </c>
      <c r="O25">
        <f t="shared" si="4"/>
        <v>0.009642433862461598</v>
      </c>
      <c r="Q25" s="2">
        <f t="shared" si="5"/>
        <v>15007.830000000002</v>
      </c>
    </row>
    <row r="26" spans="1:17" ht="12.75">
      <c r="A26" s="54" t="s">
        <v>74</v>
      </c>
      <c r="B26" s="56" t="s">
        <v>38</v>
      </c>
      <c r="C26" s="55">
        <v>30028.441</v>
      </c>
      <c r="D26" s="12"/>
      <c r="E26">
        <f t="shared" si="0"/>
        <v>-225.01552489472598</v>
      </c>
      <c r="F26">
        <f t="shared" si="1"/>
        <v>-225</v>
      </c>
      <c r="G26">
        <f t="shared" si="2"/>
        <v>-0.010979000002407702</v>
      </c>
      <c r="K26">
        <f t="shared" si="3"/>
        <v>-0.010979000002407702</v>
      </c>
      <c r="O26">
        <f t="shared" si="4"/>
        <v>0.009635594691068818</v>
      </c>
      <c r="Q26" s="2">
        <f t="shared" si="5"/>
        <v>15009.940999999999</v>
      </c>
    </row>
    <row r="27" spans="1:17" ht="12.75">
      <c r="A27" s="54" t="s">
        <v>88</v>
      </c>
      <c r="B27" s="56" t="s">
        <v>38</v>
      </c>
      <c r="C27" s="55">
        <v>30072.305</v>
      </c>
      <c r="D27" s="12"/>
      <c r="E27">
        <f t="shared" si="0"/>
        <v>-162.98947678262417</v>
      </c>
      <c r="F27">
        <f t="shared" si="1"/>
        <v>-163</v>
      </c>
      <c r="G27">
        <f t="shared" si="2"/>
        <v>0.00744187999953283</v>
      </c>
      <c r="K27">
        <f t="shared" si="3"/>
        <v>0.00744187999953283</v>
      </c>
      <c r="O27">
        <f t="shared" si="4"/>
        <v>0.009494251815618004</v>
      </c>
      <c r="Q27" s="2">
        <f t="shared" si="5"/>
        <v>15053.805</v>
      </c>
    </row>
    <row r="28" spans="1:17" ht="12.75">
      <c r="A28" s="54" t="s">
        <v>74</v>
      </c>
      <c r="B28" s="56" t="s">
        <v>38</v>
      </c>
      <c r="C28" s="55">
        <v>30084.318</v>
      </c>
      <c r="D28" s="12"/>
      <c r="E28">
        <f t="shared" si="0"/>
        <v>-146.00245061149081</v>
      </c>
      <c r="F28">
        <f t="shared" si="1"/>
        <v>-146</v>
      </c>
      <c r="G28">
        <f t="shared" si="2"/>
        <v>-0.001733040000544861</v>
      </c>
      <c r="K28">
        <f t="shared" si="3"/>
        <v>-0.001733040000544861</v>
      </c>
      <c r="O28">
        <f t="shared" si="4"/>
        <v>0.009455496511058911</v>
      </c>
      <c r="Q28" s="2">
        <f t="shared" si="5"/>
        <v>15065.818</v>
      </c>
    </row>
    <row r="29" spans="1:17" ht="12.75">
      <c r="A29" s="54" t="s">
        <v>74</v>
      </c>
      <c r="B29" s="56" t="s">
        <v>38</v>
      </c>
      <c r="C29" s="55">
        <v>30089.282</v>
      </c>
      <c r="D29" s="12"/>
      <c r="E29">
        <f t="shared" si="0"/>
        <v>-138.98308842773054</v>
      </c>
      <c r="F29">
        <f t="shared" si="1"/>
        <v>-139</v>
      </c>
      <c r="G29">
        <f t="shared" si="2"/>
        <v>0.011959639999986393</v>
      </c>
      <c r="K29">
        <f t="shared" si="3"/>
        <v>0.011959639999986393</v>
      </c>
      <c r="O29">
        <f t="shared" si="4"/>
        <v>0.009439538444475754</v>
      </c>
      <c r="Q29" s="2">
        <f t="shared" si="5"/>
        <v>15070.782</v>
      </c>
    </row>
    <row r="30" spans="1:17" ht="12.75">
      <c r="A30" s="54" t="s">
        <v>74</v>
      </c>
      <c r="B30" s="56" t="s">
        <v>38</v>
      </c>
      <c r="C30" s="55">
        <v>30101.285</v>
      </c>
      <c r="D30" s="12"/>
      <c r="E30">
        <f t="shared" si="0"/>
        <v>-122.01020279282328</v>
      </c>
      <c r="F30">
        <f t="shared" si="1"/>
        <v>-122</v>
      </c>
      <c r="G30">
        <f t="shared" si="2"/>
        <v>-0.007215279998490587</v>
      </c>
      <c r="K30">
        <f t="shared" si="3"/>
        <v>-0.007215279998490587</v>
      </c>
      <c r="O30">
        <f t="shared" si="4"/>
        <v>0.009400783139916661</v>
      </c>
      <c r="Q30" s="2">
        <f t="shared" si="5"/>
        <v>15082.785</v>
      </c>
    </row>
    <row r="31" spans="1:17" ht="12.75">
      <c r="A31" s="54" t="s">
        <v>74</v>
      </c>
      <c r="B31" s="56" t="s">
        <v>38</v>
      </c>
      <c r="C31" s="55">
        <v>30135.214</v>
      </c>
      <c r="D31" s="12"/>
      <c r="E31">
        <f t="shared" si="0"/>
        <v>-74.03277742360386</v>
      </c>
      <c r="F31">
        <f t="shared" si="1"/>
        <v>-74</v>
      </c>
      <c r="G31">
        <f t="shared" si="2"/>
        <v>-0.02317975999903865</v>
      </c>
      <c r="K31">
        <f t="shared" si="3"/>
        <v>-0.02317975999903865</v>
      </c>
      <c r="O31">
        <f t="shared" si="4"/>
        <v>0.00929135639763216</v>
      </c>
      <c r="Q31" s="2">
        <f t="shared" si="5"/>
        <v>15116.714</v>
      </c>
    </row>
    <row r="32" spans="1:17" ht="12.75">
      <c r="A32" t="s">
        <v>12</v>
      </c>
      <c r="C32" s="13">
        <v>30187.569</v>
      </c>
      <c r="D32" s="13" t="s">
        <v>14</v>
      </c>
      <c r="E32">
        <f t="shared" si="0"/>
        <v>0</v>
      </c>
      <c r="F32">
        <f t="shared" si="1"/>
        <v>0</v>
      </c>
      <c r="H32">
        <v>0</v>
      </c>
      <c r="O32">
        <f t="shared" si="4"/>
        <v>0.009122656836610224</v>
      </c>
      <c r="Q32" s="2">
        <f t="shared" si="5"/>
        <v>15169.069</v>
      </c>
    </row>
    <row r="33" spans="1:17" ht="12.75">
      <c r="A33" s="54" t="s">
        <v>74</v>
      </c>
      <c r="B33" s="56" t="s">
        <v>38</v>
      </c>
      <c r="C33" s="55">
        <v>30352.344</v>
      </c>
      <c r="D33" s="12"/>
      <c r="E33">
        <f t="shared" si="0"/>
        <v>233.00068570288482</v>
      </c>
      <c r="F33">
        <f t="shared" si="1"/>
        <v>233</v>
      </c>
      <c r="G33">
        <f aca="true" t="shared" si="6" ref="G33:G59">+C33-(C$7+F33*C$8)</f>
        <v>0.00048492000132682733</v>
      </c>
      <c r="K33">
        <f aca="true" t="shared" si="7" ref="K33:K55">+G33</f>
        <v>0.00048492000132682733</v>
      </c>
      <c r="O33">
        <f t="shared" si="4"/>
        <v>0.00859148119177088</v>
      </c>
      <c r="Q33" s="2">
        <f t="shared" si="5"/>
        <v>15333.844000000001</v>
      </c>
    </row>
    <row r="34" spans="1:17" ht="12.75">
      <c r="A34" s="54" t="s">
        <v>74</v>
      </c>
      <c r="B34" s="56" t="s">
        <v>38</v>
      </c>
      <c r="C34" s="55">
        <v>30490.228</v>
      </c>
      <c r="D34" s="12"/>
      <c r="E34">
        <f t="shared" si="0"/>
        <v>427.976055434069</v>
      </c>
      <c r="F34">
        <f t="shared" si="1"/>
        <v>428</v>
      </c>
      <c r="G34">
        <f t="shared" si="6"/>
        <v>-0.01693327999964822</v>
      </c>
      <c r="K34">
        <f t="shared" si="7"/>
        <v>-0.01693327999964822</v>
      </c>
      <c r="O34">
        <f t="shared" si="4"/>
        <v>0.0081469350512401</v>
      </c>
      <c r="Q34" s="2">
        <f t="shared" si="5"/>
        <v>15471.728</v>
      </c>
    </row>
    <row r="35" spans="1:17" ht="12.75">
      <c r="A35" s="54" t="s">
        <v>74</v>
      </c>
      <c r="B35" s="56" t="s">
        <v>38</v>
      </c>
      <c r="C35" s="55">
        <v>30495.202</v>
      </c>
      <c r="D35" s="12"/>
      <c r="E35">
        <f t="shared" si="0"/>
        <v>435.00955815406047</v>
      </c>
      <c r="F35">
        <f t="shared" si="1"/>
        <v>435</v>
      </c>
      <c r="G35">
        <f t="shared" si="6"/>
        <v>0.006759400002920302</v>
      </c>
      <c r="K35">
        <f t="shared" si="7"/>
        <v>0.006759400002920302</v>
      </c>
      <c r="O35">
        <f t="shared" si="4"/>
        <v>0.008130976984656944</v>
      </c>
      <c r="Q35" s="2">
        <f t="shared" si="5"/>
        <v>15476.702000000001</v>
      </c>
    </row>
    <row r="36" spans="1:17" ht="12.75">
      <c r="A36" s="54" t="s">
        <v>74</v>
      </c>
      <c r="B36" s="56" t="s">
        <v>38</v>
      </c>
      <c r="C36" s="55">
        <v>30668.456</v>
      </c>
      <c r="D36" s="12"/>
      <c r="E36">
        <f t="shared" si="0"/>
        <v>680.0000045249699</v>
      </c>
      <c r="F36">
        <f t="shared" si="1"/>
        <v>680</v>
      </c>
      <c r="G36">
        <f t="shared" si="6"/>
        <v>3.1999989005271345E-06</v>
      </c>
      <c r="K36">
        <f t="shared" si="7"/>
        <v>3.1999989005271345E-06</v>
      </c>
      <c r="O36">
        <f t="shared" si="4"/>
        <v>0.007572444654246476</v>
      </c>
      <c r="Q36" s="2">
        <f t="shared" si="5"/>
        <v>15649.955999999998</v>
      </c>
    </row>
    <row r="37" spans="1:17" ht="12.75">
      <c r="A37" s="54" t="s">
        <v>74</v>
      </c>
      <c r="B37" s="56" t="s">
        <v>38</v>
      </c>
      <c r="C37" s="55">
        <v>30753.297</v>
      </c>
      <c r="D37" s="12"/>
      <c r="E37">
        <f t="shared" si="0"/>
        <v>799.9697279400411</v>
      </c>
      <c r="F37">
        <f t="shared" si="1"/>
        <v>800</v>
      </c>
      <c r="G37">
        <f t="shared" si="6"/>
        <v>-0.021408000000519678</v>
      </c>
      <c r="K37">
        <f t="shared" si="7"/>
        <v>-0.021408000000519678</v>
      </c>
      <c r="O37">
        <f t="shared" si="4"/>
        <v>0.007298877798535226</v>
      </c>
      <c r="Q37" s="2">
        <f t="shared" si="5"/>
        <v>15734.796999999999</v>
      </c>
    </row>
    <row r="38" spans="1:17" ht="12.75">
      <c r="A38" s="54" t="s">
        <v>74</v>
      </c>
      <c r="B38" s="56" t="s">
        <v>38</v>
      </c>
      <c r="C38" s="55">
        <v>30758.271</v>
      </c>
      <c r="D38" s="12"/>
      <c r="E38">
        <f t="shared" si="0"/>
        <v>807.0032306600326</v>
      </c>
      <c r="F38">
        <f t="shared" si="1"/>
        <v>807</v>
      </c>
      <c r="G38">
        <f t="shared" si="6"/>
        <v>0.0022846800020488445</v>
      </c>
      <c r="K38">
        <f t="shared" si="7"/>
        <v>0.0022846800020488445</v>
      </c>
      <c r="O38">
        <f t="shared" si="4"/>
        <v>0.00728291973195207</v>
      </c>
      <c r="Q38" s="2">
        <f t="shared" si="5"/>
        <v>15739.771</v>
      </c>
    </row>
    <row r="39" spans="1:17" ht="12.75">
      <c r="A39" s="54" t="s">
        <v>74</v>
      </c>
      <c r="B39" s="56" t="s">
        <v>38</v>
      </c>
      <c r="C39" s="55">
        <v>30765.356</v>
      </c>
      <c r="D39" s="12"/>
      <c r="E39">
        <f t="shared" si="0"/>
        <v>817.0218005778279</v>
      </c>
      <c r="F39">
        <f t="shared" si="1"/>
        <v>817</v>
      </c>
      <c r="G39">
        <f t="shared" si="6"/>
        <v>0.015417080001498107</v>
      </c>
      <c r="K39">
        <f t="shared" si="7"/>
        <v>0.015417080001498107</v>
      </c>
      <c r="O39">
        <f t="shared" si="4"/>
        <v>0.0072601224939761325</v>
      </c>
      <c r="Q39" s="2">
        <f t="shared" si="5"/>
        <v>15746.856</v>
      </c>
    </row>
    <row r="40" spans="1:17" ht="12.75">
      <c r="A40" s="54" t="s">
        <v>74</v>
      </c>
      <c r="B40" s="56" t="s">
        <v>38</v>
      </c>
      <c r="C40" s="55">
        <v>30850.216</v>
      </c>
      <c r="D40" s="12"/>
      <c r="E40">
        <f t="shared" si="0"/>
        <v>937.0183910117333</v>
      </c>
      <c r="F40">
        <f t="shared" si="1"/>
        <v>937</v>
      </c>
      <c r="G40">
        <f t="shared" si="6"/>
        <v>0.013005880002310732</v>
      </c>
      <c r="K40">
        <f t="shared" si="7"/>
        <v>0.013005880002310732</v>
      </c>
      <c r="O40">
        <f t="shared" si="4"/>
        <v>0.006986555638264882</v>
      </c>
      <c r="Q40" s="2">
        <f t="shared" si="5"/>
        <v>15831.716</v>
      </c>
    </row>
    <row r="41" spans="1:17" ht="12.75">
      <c r="A41" s="54" t="s">
        <v>88</v>
      </c>
      <c r="B41" s="56" t="s">
        <v>38</v>
      </c>
      <c r="C41" s="55">
        <v>31144.397</v>
      </c>
      <c r="D41" s="12"/>
      <c r="E41">
        <f t="shared" si="0"/>
        <v>1353.0060998313957</v>
      </c>
      <c r="F41">
        <f t="shared" si="1"/>
        <v>1353</v>
      </c>
      <c r="G41">
        <f t="shared" si="6"/>
        <v>0.004313720000936883</v>
      </c>
      <c r="K41">
        <f t="shared" si="7"/>
        <v>0.004313720000936883</v>
      </c>
      <c r="O41">
        <f t="shared" si="4"/>
        <v>0.0060381905384658836</v>
      </c>
      <c r="Q41" s="2">
        <f t="shared" si="5"/>
        <v>16125.897</v>
      </c>
    </row>
    <row r="42" spans="1:17" ht="12.75">
      <c r="A42" s="54" t="s">
        <v>88</v>
      </c>
      <c r="B42" s="56" t="s">
        <v>38</v>
      </c>
      <c r="C42" s="55">
        <v>32233.445</v>
      </c>
      <c r="D42" s="12"/>
      <c r="E42">
        <f t="shared" si="0"/>
        <v>2892.978369674229</v>
      </c>
      <c r="F42">
        <f t="shared" si="1"/>
        <v>2893</v>
      </c>
      <c r="G42">
        <f t="shared" si="6"/>
        <v>-0.015296680001483764</v>
      </c>
      <c r="K42">
        <f t="shared" si="7"/>
        <v>-0.015296680001483764</v>
      </c>
      <c r="O42">
        <f t="shared" si="4"/>
        <v>0.0025274158901715136</v>
      </c>
      <c r="Q42" s="2">
        <f t="shared" si="5"/>
        <v>17214.945</v>
      </c>
    </row>
    <row r="43" spans="1:17" ht="12.75">
      <c r="A43" s="54" t="s">
        <v>88</v>
      </c>
      <c r="B43" s="56" t="s">
        <v>38</v>
      </c>
      <c r="C43" s="55">
        <v>33702.305</v>
      </c>
      <c r="D43" s="12"/>
      <c r="E43">
        <f t="shared" si="0"/>
        <v>4970.025174113837</v>
      </c>
      <c r="F43">
        <f t="shared" si="1"/>
        <v>4970</v>
      </c>
      <c r="G43">
        <f t="shared" si="6"/>
        <v>0.01780280000093626</v>
      </c>
      <c r="K43">
        <f t="shared" si="7"/>
        <v>0.01780280000093626</v>
      </c>
      <c r="O43">
        <f t="shared" si="4"/>
        <v>-0.0022075704374306983</v>
      </c>
      <c r="Q43" s="2">
        <f t="shared" si="5"/>
        <v>18683.805</v>
      </c>
    </row>
    <row r="44" spans="1:17" ht="12.75">
      <c r="A44" s="54" t="s">
        <v>88</v>
      </c>
      <c r="B44" s="56" t="s">
        <v>38</v>
      </c>
      <c r="C44" s="55">
        <v>33709.37</v>
      </c>
      <c r="D44" s="12"/>
      <c r="E44">
        <f t="shared" si="0"/>
        <v>4980.015462959181</v>
      </c>
      <c r="F44">
        <f t="shared" si="1"/>
        <v>4980</v>
      </c>
      <c r="G44">
        <f t="shared" si="6"/>
        <v>0.010935199999948964</v>
      </c>
      <c r="K44">
        <f t="shared" si="7"/>
        <v>0.010935199999948964</v>
      </c>
      <c r="O44">
        <f t="shared" si="4"/>
        <v>-0.0022303676754066356</v>
      </c>
      <c r="Q44" s="2">
        <f t="shared" si="5"/>
        <v>18690.870000000003</v>
      </c>
    </row>
    <row r="45" spans="1:17" ht="12.75">
      <c r="A45" s="54" t="s">
        <v>88</v>
      </c>
      <c r="B45" s="56" t="s">
        <v>38</v>
      </c>
      <c r="C45" s="55">
        <v>34769.438</v>
      </c>
      <c r="D45" s="12"/>
      <c r="E45">
        <f t="shared" si="0"/>
        <v>6479.008458812213</v>
      </c>
      <c r="F45">
        <f t="shared" si="1"/>
        <v>6479</v>
      </c>
      <c r="G45">
        <f t="shared" si="6"/>
        <v>0.005981959999189712</v>
      </c>
      <c r="K45">
        <f t="shared" si="7"/>
        <v>0.005981959999189712</v>
      </c>
      <c r="O45">
        <f t="shared" si="4"/>
        <v>-0.005647673647999663</v>
      </c>
      <c r="Q45" s="2">
        <f t="shared" si="5"/>
        <v>19750.938000000002</v>
      </c>
    </row>
    <row r="46" spans="1:17" ht="12.75">
      <c r="A46" s="54" t="s">
        <v>88</v>
      </c>
      <c r="B46" s="56" t="s">
        <v>38</v>
      </c>
      <c r="C46" s="55">
        <v>34779.325</v>
      </c>
      <c r="D46" s="12"/>
      <c r="E46">
        <f t="shared" si="0"/>
        <v>6492.98920698119</v>
      </c>
      <c r="F46">
        <f t="shared" si="1"/>
        <v>6493</v>
      </c>
      <c r="G46">
        <f t="shared" si="6"/>
        <v>-0.0076326800044626</v>
      </c>
      <c r="K46">
        <f t="shared" si="7"/>
        <v>-0.0076326800044626</v>
      </c>
      <c r="O46">
        <f t="shared" si="4"/>
        <v>-0.005679589781165976</v>
      </c>
      <c r="Q46" s="2">
        <f t="shared" si="5"/>
        <v>19760.824999999997</v>
      </c>
    </row>
    <row r="47" spans="1:17" ht="12.75">
      <c r="A47" s="54" t="s">
        <v>88</v>
      </c>
      <c r="B47" s="56" t="s">
        <v>38</v>
      </c>
      <c r="C47" s="55">
        <v>35107.473</v>
      </c>
      <c r="D47" s="12"/>
      <c r="E47">
        <f t="shared" si="0"/>
        <v>6957.008075207741</v>
      </c>
      <c r="F47">
        <f t="shared" si="1"/>
        <v>6957</v>
      </c>
      <c r="G47">
        <f t="shared" si="6"/>
        <v>0.005710680001357105</v>
      </c>
      <c r="K47">
        <f t="shared" si="7"/>
        <v>0.005710680001357105</v>
      </c>
      <c r="O47">
        <f t="shared" si="4"/>
        <v>-0.006737381623249475</v>
      </c>
      <c r="Q47" s="2">
        <f t="shared" si="5"/>
        <v>20088.972999999998</v>
      </c>
    </row>
    <row r="48" spans="1:17" ht="12.75">
      <c r="A48" s="54" t="s">
        <v>88</v>
      </c>
      <c r="B48" s="56" t="s">
        <v>38</v>
      </c>
      <c r="C48" s="55">
        <v>35129.372</v>
      </c>
      <c r="D48" s="12"/>
      <c r="E48">
        <f t="shared" si="0"/>
        <v>6987.974435494244</v>
      </c>
      <c r="F48">
        <f t="shared" si="1"/>
        <v>6988</v>
      </c>
      <c r="G48">
        <f t="shared" si="6"/>
        <v>-0.018078879998938646</v>
      </c>
      <c r="K48">
        <f t="shared" si="7"/>
        <v>-0.018078879998938646</v>
      </c>
      <c r="O48">
        <f t="shared" si="4"/>
        <v>-0.006808053060974881</v>
      </c>
      <c r="Q48" s="2">
        <f t="shared" si="5"/>
        <v>20110.872000000003</v>
      </c>
    </row>
    <row r="49" spans="1:17" ht="12.75">
      <c r="A49" s="54" t="s">
        <v>88</v>
      </c>
      <c r="B49" s="56" t="s">
        <v>38</v>
      </c>
      <c r="C49" s="55">
        <v>35131.5</v>
      </c>
      <c r="D49" s="12"/>
      <c r="E49">
        <f t="shared" si="0"/>
        <v>6990.983541603636</v>
      </c>
      <c r="F49">
        <f t="shared" si="1"/>
        <v>6991</v>
      </c>
      <c r="G49">
        <f t="shared" si="6"/>
        <v>-0.01163916000223253</v>
      </c>
      <c r="K49">
        <f t="shared" si="7"/>
        <v>-0.01163916000223253</v>
      </c>
      <c r="O49">
        <f t="shared" si="4"/>
        <v>-0.006814892232367661</v>
      </c>
      <c r="Q49" s="2">
        <f t="shared" si="5"/>
        <v>20113</v>
      </c>
    </row>
    <row r="50" spans="1:17" ht="12.75">
      <c r="A50" s="54" t="s">
        <v>88</v>
      </c>
      <c r="B50" s="56" t="s">
        <v>38</v>
      </c>
      <c r="C50" s="55">
        <v>35160.505</v>
      </c>
      <c r="D50" s="12"/>
      <c r="E50">
        <f t="shared" si="0"/>
        <v>7031.998166934004</v>
      </c>
      <c r="F50">
        <f t="shared" si="1"/>
        <v>7032</v>
      </c>
      <c r="G50">
        <f t="shared" si="6"/>
        <v>-0.0012963200060767122</v>
      </c>
      <c r="K50">
        <f t="shared" si="7"/>
        <v>-0.0012963200060767122</v>
      </c>
      <c r="O50">
        <f t="shared" si="4"/>
        <v>-0.006908360908069006</v>
      </c>
      <c r="Q50" s="2">
        <f t="shared" si="5"/>
        <v>20142.004999999997</v>
      </c>
    </row>
    <row r="51" spans="1:17" ht="12.75">
      <c r="A51" s="54" t="s">
        <v>88</v>
      </c>
      <c r="B51" s="56" t="s">
        <v>38</v>
      </c>
      <c r="C51" s="55">
        <v>35163.348</v>
      </c>
      <c r="D51" s="12"/>
      <c r="E51">
        <f t="shared" si="0"/>
        <v>7036.01832138373</v>
      </c>
      <c r="F51">
        <f t="shared" si="1"/>
        <v>7036</v>
      </c>
      <c r="G51">
        <f t="shared" si="6"/>
        <v>0.012956639999174513</v>
      </c>
      <c r="K51">
        <f t="shared" si="7"/>
        <v>0.012956639999174513</v>
      </c>
      <c r="O51">
        <f t="shared" si="4"/>
        <v>-0.006917479803259382</v>
      </c>
      <c r="Q51" s="2">
        <f t="shared" si="5"/>
        <v>20144.847999999998</v>
      </c>
    </row>
    <row r="52" spans="1:17" ht="12.75">
      <c r="A52" s="54" t="s">
        <v>88</v>
      </c>
      <c r="B52" s="56" t="s">
        <v>38</v>
      </c>
      <c r="C52" s="55">
        <v>35165.475</v>
      </c>
      <c r="D52" s="12"/>
      <c r="E52">
        <f t="shared" si="0"/>
        <v>7039.026013439503</v>
      </c>
      <c r="F52">
        <f t="shared" si="1"/>
        <v>7039</v>
      </c>
      <c r="G52">
        <f t="shared" si="6"/>
        <v>0.018396359999314882</v>
      </c>
      <c r="K52">
        <f t="shared" si="7"/>
        <v>0.018396359999314882</v>
      </c>
      <c r="O52">
        <f t="shared" si="4"/>
        <v>-0.0069243189746521615</v>
      </c>
      <c r="Q52" s="2">
        <f t="shared" si="5"/>
        <v>20146.975</v>
      </c>
    </row>
    <row r="53" spans="1:17" ht="12.75">
      <c r="A53" s="54" t="s">
        <v>88</v>
      </c>
      <c r="B53" s="56" t="s">
        <v>53</v>
      </c>
      <c r="C53" s="55">
        <v>35458.66</v>
      </c>
      <c r="D53" s="12"/>
      <c r="E53">
        <f t="shared" si="0"/>
        <v>7453.605324850827</v>
      </c>
      <c r="F53">
        <f t="shared" si="1"/>
        <v>7453.5</v>
      </c>
      <c r="G53">
        <f t="shared" si="6"/>
        <v>0.07448434000252746</v>
      </c>
      <c r="K53">
        <f t="shared" si="7"/>
        <v>0.07448434000252746</v>
      </c>
      <c r="O53">
        <f t="shared" si="4"/>
        <v>-0.007869264488754768</v>
      </c>
      <c r="Q53" s="2">
        <f t="shared" si="5"/>
        <v>20440.160000000003</v>
      </c>
    </row>
    <row r="54" spans="1:17" ht="12.75">
      <c r="A54" s="54" t="s">
        <v>88</v>
      </c>
      <c r="B54" s="56" t="s">
        <v>38</v>
      </c>
      <c r="C54" s="55">
        <v>35486.512</v>
      </c>
      <c r="D54" s="12"/>
      <c r="E54">
        <f t="shared" si="0"/>
        <v>7492.989546354067</v>
      </c>
      <c r="F54">
        <f t="shared" si="1"/>
        <v>7493</v>
      </c>
      <c r="G54">
        <f t="shared" si="6"/>
        <v>-0.0073926799959735945</v>
      </c>
      <c r="K54">
        <f t="shared" si="7"/>
        <v>-0.0073926799959735945</v>
      </c>
      <c r="O54">
        <f t="shared" si="4"/>
        <v>-0.007959313578759722</v>
      </c>
      <c r="Q54" s="2">
        <f t="shared" si="5"/>
        <v>20468.012000000002</v>
      </c>
    </row>
    <row r="55" spans="1:17" ht="12.75">
      <c r="A55" s="54" t="s">
        <v>88</v>
      </c>
      <c r="B55" s="56" t="s">
        <v>38</v>
      </c>
      <c r="C55" s="55">
        <v>36252.4</v>
      </c>
      <c r="D55" s="12"/>
      <c r="E55">
        <f t="shared" si="0"/>
        <v>8575.99624744106</v>
      </c>
      <c r="F55">
        <f t="shared" si="1"/>
        <v>8576</v>
      </c>
      <c r="G55">
        <f t="shared" si="6"/>
        <v>-0.002653759998793248</v>
      </c>
      <c r="K55">
        <f t="shared" si="7"/>
        <v>-0.002653759998793248</v>
      </c>
      <c r="O55">
        <f t="shared" si="4"/>
        <v>-0.010428254451553752</v>
      </c>
      <c r="Q55" s="2">
        <f t="shared" si="5"/>
        <v>21233.9</v>
      </c>
    </row>
    <row r="56" spans="1:29" ht="12.75">
      <c r="A56" t="s">
        <v>30</v>
      </c>
      <c r="C56" s="13">
        <v>46402.622</v>
      </c>
      <c r="D56" s="13"/>
      <c r="E56">
        <f t="shared" si="0"/>
        <v>22928.954439135716</v>
      </c>
      <c r="F56">
        <f t="shared" si="1"/>
        <v>22929</v>
      </c>
      <c r="G56">
        <f t="shared" si="6"/>
        <v>-0.032220039996900596</v>
      </c>
      <c r="I56">
        <f>+G56</f>
        <v>-0.032220039996900596</v>
      </c>
      <c r="O56">
        <f t="shared" si="4"/>
        <v>-0.0431491301184168</v>
      </c>
      <c r="Q56" s="2">
        <f t="shared" si="5"/>
        <v>31384.122000000003</v>
      </c>
      <c r="Z56">
        <v>6</v>
      </c>
      <c r="AA56" t="s">
        <v>29</v>
      </c>
      <c r="AC56" t="s">
        <v>31</v>
      </c>
    </row>
    <row r="57" spans="1:29" ht="12.75">
      <c r="A57" t="s">
        <v>30</v>
      </c>
      <c r="C57" s="13">
        <v>46519.301</v>
      </c>
      <c r="D57" s="13"/>
      <c r="E57">
        <f t="shared" si="0"/>
        <v>23093.94480179465</v>
      </c>
      <c r="F57">
        <f t="shared" si="1"/>
        <v>23094</v>
      </c>
      <c r="G57">
        <f t="shared" si="6"/>
        <v>-0.039035440000589006</v>
      </c>
      <c r="I57">
        <f>+G57</f>
        <v>-0.039035440000589006</v>
      </c>
      <c r="O57">
        <f t="shared" si="4"/>
        <v>-0.04352528454501977</v>
      </c>
      <c r="Q57" s="2">
        <f t="shared" si="5"/>
        <v>31500.801</v>
      </c>
      <c r="Z57">
        <v>5</v>
      </c>
      <c r="AA57" t="s">
        <v>29</v>
      </c>
      <c r="AC57" t="s">
        <v>31</v>
      </c>
    </row>
    <row r="58" spans="1:29" ht="12.75">
      <c r="A58" t="s">
        <v>32</v>
      </c>
      <c r="C58" s="13">
        <v>46745.603</v>
      </c>
      <c r="D58" s="13"/>
      <c r="E58">
        <f t="shared" si="0"/>
        <v>23413.947964749797</v>
      </c>
      <c r="F58">
        <f t="shared" si="1"/>
        <v>23414</v>
      </c>
      <c r="G58">
        <f t="shared" si="6"/>
        <v>-0.03679863999423105</v>
      </c>
      <c r="I58">
        <f>+G58</f>
        <v>-0.03679863999423105</v>
      </c>
      <c r="O58">
        <f t="shared" si="4"/>
        <v>-0.044254796160249764</v>
      </c>
      <c r="Q58" s="2">
        <f t="shared" si="5"/>
        <v>31727.103000000003</v>
      </c>
      <c r="Z58">
        <v>5</v>
      </c>
      <c r="AA58" t="s">
        <v>29</v>
      </c>
      <c r="AC58" t="s">
        <v>31</v>
      </c>
    </row>
    <row r="59" spans="1:29" ht="12.75">
      <c r="A59" t="s">
        <v>33</v>
      </c>
      <c r="C59" s="13">
        <v>47151.531</v>
      </c>
      <c r="D59" s="13"/>
      <c r="E59">
        <f t="shared" si="0"/>
        <v>23987.951923760567</v>
      </c>
      <c r="F59">
        <f t="shared" si="1"/>
        <v>23988</v>
      </c>
      <c r="G59">
        <f t="shared" si="6"/>
        <v>-0.03399887999694329</v>
      </c>
      <c r="I59">
        <f>+G59</f>
        <v>-0.03399887999694329</v>
      </c>
      <c r="O59">
        <f t="shared" si="4"/>
        <v>-0.04556335762006858</v>
      </c>
      <c r="Q59" s="2">
        <f t="shared" si="5"/>
        <v>32133.031000000003</v>
      </c>
      <c r="Z59">
        <v>6</v>
      </c>
      <c r="AA59" t="s">
        <v>29</v>
      </c>
      <c r="AC59" t="s">
        <v>31</v>
      </c>
    </row>
    <row r="60" spans="1:29" ht="12.75">
      <c r="A60" t="s">
        <v>34</v>
      </c>
      <c r="C60" s="13">
        <v>47205.375</v>
      </c>
      <c r="D60" s="15" t="s">
        <v>36</v>
      </c>
      <c r="E60">
        <f t="shared" si="0"/>
        <v>24064.090227028573</v>
      </c>
      <c r="F60">
        <f t="shared" si="1"/>
        <v>24064</v>
      </c>
      <c r="I60" s="9">
        <v>0.06380735999846365</v>
      </c>
      <c r="O60">
        <f t="shared" si="4"/>
        <v>-0.0457366166286857</v>
      </c>
      <c r="Q60" s="2">
        <f t="shared" si="5"/>
        <v>32186.875</v>
      </c>
      <c r="Z60">
        <v>7</v>
      </c>
      <c r="AA60" t="s">
        <v>29</v>
      </c>
      <c r="AC60" t="s">
        <v>31</v>
      </c>
    </row>
    <row r="61" spans="1:17" ht="12.75">
      <c r="A61" s="54" t="s">
        <v>192</v>
      </c>
      <c r="B61" s="56" t="s">
        <v>38</v>
      </c>
      <c r="C61" s="55">
        <v>47946.393</v>
      </c>
      <c r="D61" s="12"/>
      <c r="E61">
        <f t="shared" si="0"/>
        <v>25111.929414515616</v>
      </c>
      <c r="F61">
        <f t="shared" si="1"/>
        <v>25112</v>
      </c>
      <c r="G61">
        <f aca="true" t="shared" si="8" ref="G61:G67">+C61-(C$7+F61*C$8)</f>
        <v>-0.049917120006284676</v>
      </c>
      <c r="K61">
        <f>+G61</f>
        <v>-0.049917120006284676</v>
      </c>
      <c r="O61">
        <f t="shared" si="4"/>
        <v>-0.04812576716856395</v>
      </c>
      <c r="Q61" s="2">
        <f t="shared" si="5"/>
        <v>32927.893</v>
      </c>
    </row>
    <row r="62" spans="1:17" ht="12.75">
      <c r="A62" s="10" t="s">
        <v>37</v>
      </c>
      <c r="B62" s="11" t="s">
        <v>38</v>
      </c>
      <c r="C62" s="13">
        <v>53012.657</v>
      </c>
      <c r="D62" s="13">
        <v>0.0003</v>
      </c>
      <c r="E62">
        <f t="shared" si="0"/>
        <v>32275.898377961712</v>
      </c>
      <c r="F62">
        <f t="shared" si="1"/>
        <v>32276</v>
      </c>
      <c r="G62">
        <f t="shared" si="8"/>
        <v>-0.07186576000094647</v>
      </c>
      <c r="J62">
        <f>+G62</f>
        <v>-0.07186576000094647</v>
      </c>
      <c r="O62">
        <f t="shared" si="4"/>
        <v>-0.06445770845452556</v>
      </c>
      <c r="Q62" s="2">
        <f t="shared" si="5"/>
        <v>37994.157</v>
      </c>
    </row>
    <row r="63" spans="1:17" ht="12.75">
      <c r="A63" s="34" t="s">
        <v>54</v>
      </c>
      <c r="B63" s="35" t="s">
        <v>38</v>
      </c>
      <c r="C63" s="34">
        <v>53377.554</v>
      </c>
      <c r="D63" s="34">
        <v>0.005</v>
      </c>
      <c r="E63">
        <f t="shared" si="0"/>
        <v>32791.882302773876</v>
      </c>
      <c r="F63">
        <f t="shared" si="1"/>
        <v>32792</v>
      </c>
      <c r="G63">
        <f t="shared" si="8"/>
        <v>-0.08323392000602325</v>
      </c>
      <c r="J63">
        <f>+G63</f>
        <v>-0.08323392000602325</v>
      </c>
      <c r="O63">
        <f t="shared" si="4"/>
        <v>-0.06563404593408394</v>
      </c>
      <c r="Q63" s="2">
        <f t="shared" si="5"/>
        <v>38359.054</v>
      </c>
    </row>
    <row r="64" spans="1:17" ht="12.75">
      <c r="A64" s="54" t="s">
        <v>208</v>
      </c>
      <c r="B64" s="56" t="s">
        <v>38</v>
      </c>
      <c r="C64" s="55">
        <v>53407.2646</v>
      </c>
      <c r="D64" s="12"/>
      <c r="E64">
        <f t="shared" si="0"/>
        <v>32833.89468434053</v>
      </c>
      <c r="F64">
        <f t="shared" si="1"/>
        <v>32834</v>
      </c>
      <c r="G64">
        <f t="shared" si="8"/>
        <v>-0.074477839996689</v>
      </c>
      <c r="K64">
        <f>+G64</f>
        <v>-0.074477839996689</v>
      </c>
      <c r="O64">
        <f t="shared" si="4"/>
        <v>-0.06572979433358286</v>
      </c>
      <c r="Q64" s="2">
        <f t="shared" si="5"/>
        <v>38388.7646</v>
      </c>
    </row>
    <row r="65" spans="1:17" ht="12.75">
      <c r="A65" s="34" t="s">
        <v>52</v>
      </c>
      <c r="B65" s="35" t="s">
        <v>53</v>
      </c>
      <c r="C65" s="34">
        <v>54847.444</v>
      </c>
      <c r="D65" s="34">
        <v>0.0017</v>
      </c>
      <c r="E65">
        <f t="shared" si="0"/>
        <v>34870.385582445015</v>
      </c>
      <c r="F65">
        <f t="shared" si="1"/>
        <v>34870.5</v>
      </c>
      <c r="G65">
        <f t="shared" si="8"/>
        <v>-0.08091458000126295</v>
      </c>
      <c r="J65">
        <f>+G65</f>
        <v>-0.08091458000126295</v>
      </c>
      <c r="O65">
        <f t="shared" si="4"/>
        <v>-0.07037245184738254</v>
      </c>
      <c r="Q65" s="2">
        <f t="shared" si="5"/>
        <v>39828.944</v>
      </c>
    </row>
    <row r="66" spans="1:17" ht="12.75">
      <c r="A66" s="38" t="s">
        <v>56</v>
      </c>
      <c r="B66" s="39" t="s">
        <v>38</v>
      </c>
      <c r="C66" s="40">
        <v>55957.37482</v>
      </c>
      <c r="D66" s="40">
        <v>0.0001</v>
      </c>
      <c r="E66">
        <f t="shared" si="0"/>
        <v>36439.88727956388</v>
      </c>
      <c r="F66">
        <f t="shared" si="1"/>
        <v>36440</v>
      </c>
      <c r="G66">
        <f t="shared" si="8"/>
        <v>-0.07971440000255825</v>
      </c>
      <c r="J66">
        <f>+G66</f>
        <v>-0.07971440000255825</v>
      </c>
      <c r="O66">
        <f t="shared" si="4"/>
        <v>-0.07395047834770592</v>
      </c>
      <c r="Q66" s="2">
        <f t="shared" si="5"/>
        <v>40938.87482</v>
      </c>
    </row>
    <row r="67" spans="1:17" ht="12.75">
      <c r="A67" s="36" t="s">
        <v>55</v>
      </c>
      <c r="B67" s="37" t="s">
        <v>38</v>
      </c>
      <c r="C67" s="36">
        <v>55973.6417</v>
      </c>
      <c r="D67" s="36">
        <v>0.0005</v>
      </c>
      <c r="E67">
        <f t="shared" si="0"/>
        <v>36462.88952016013</v>
      </c>
      <c r="F67">
        <f t="shared" si="1"/>
        <v>36463</v>
      </c>
      <c r="G67">
        <f t="shared" si="8"/>
        <v>-0.07812987999932375</v>
      </c>
      <c r="J67">
        <f>+G67</f>
        <v>-0.07812987999932375</v>
      </c>
      <c r="O67">
        <f t="shared" si="4"/>
        <v>-0.07400291199505057</v>
      </c>
      <c r="Q67" s="2">
        <f t="shared" si="5"/>
        <v>40955.1417</v>
      </c>
    </row>
    <row r="68" spans="1:17" ht="12.75">
      <c r="A68" s="57" t="s">
        <v>228</v>
      </c>
      <c r="B68" s="58" t="s">
        <v>38</v>
      </c>
      <c r="C68" s="59">
        <v>57841.31836999999</v>
      </c>
      <c r="D68" s="59">
        <v>0.0001</v>
      </c>
      <c r="E68">
        <f>+(C68-C$7)/C$8</f>
        <v>39103.88448166082</v>
      </c>
      <c r="F68">
        <f t="shared" si="1"/>
        <v>39104</v>
      </c>
      <c r="G68">
        <f>+C68-(C$7+F68*C$8)</f>
        <v>-0.08169304000330158</v>
      </c>
      <c r="J68">
        <f>+G68</f>
        <v>-0.08169304000330158</v>
      </c>
      <c r="O68">
        <f>+C$11+C$12*$F68</f>
        <v>-0.08002366254449567</v>
      </c>
      <c r="Q68" s="2">
        <f>+C68-15018.5</f>
        <v>42822.81836999999</v>
      </c>
    </row>
    <row r="69" spans="2:4" ht="12.75">
      <c r="B69" s="19"/>
      <c r="C69" s="12"/>
      <c r="D69" s="12"/>
    </row>
    <row r="70" spans="2:4" ht="12.75">
      <c r="B70" s="19"/>
      <c r="C70" s="12"/>
      <c r="D70" s="12"/>
    </row>
    <row r="71" spans="2:4" ht="12.75">
      <c r="B71" s="19"/>
      <c r="C71" s="12"/>
      <c r="D71" s="12"/>
    </row>
    <row r="72" spans="2:4" ht="12.75">
      <c r="B72" s="19"/>
      <c r="C72" s="12"/>
      <c r="D72" s="12"/>
    </row>
    <row r="73" spans="2:4" ht="12.75">
      <c r="B73" s="19"/>
      <c r="C73" s="12"/>
      <c r="D73" s="12"/>
    </row>
    <row r="74" spans="2:4" ht="12.75">
      <c r="B74" s="19"/>
      <c r="C74" s="12"/>
      <c r="D74" s="12"/>
    </row>
    <row r="75" spans="2:4" ht="12.75">
      <c r="B75" s="19"/>
      <c r="C75" s="12"/>
      <c r="D75" s="12"/>
    </row>
    <row r="76" spans="2:4" ht="12.75">
      <c r="B76" s="19"/>
      <c r="C76" s="12"/>
      <c r="D76" s="12"/>
    </row>
    <row r="77" spans="2:4" ht="12.75">
      <c r="B77" s="19"/>
      <c r="C77" s="12"/>
      <c r="D77" s="12"/>
    </row>
    <row r="78" spans="2:4" ht="12.75">
      <c r="B78" s="19"/>
      <c r="C78" s="12"/>
      <c r="D78" s="12"/>
    </row>
    <row r="79" spans="2:4" ht="12.75">
      <c r="B79" s="19"/>
      <c r="C79" s="12"/>
      <c r="D79" s="12"/>
    </row>
    <row r="80" spans="2:4" ht="12.75">
      <c r="B80" s="19"/>
      <c r="C80" s="12"/>
      <c r="D80" s="12"/>
    </row>
    <row r="81" spans="2:4" ht="12.75">
      <c r="B81" s="19"/>
      <c r="C81" s="12"/>
      <c r="D81" s="12"/>
    </row>
    <row r="82" spans="2:4" ht="12.75">
      <c r="B82" s="19"/>
      <c r="C82" s="12"/>
      <c r="D82" s="12"/>
    </row>
    <row r="83" spans="2:4" ht="12.75">
      <c r="B83" s="19"/>
      <c r="C83" s="12"/>
      <c r="D83" s="12"/>
    </row>
    <row r="84" spans="2:4" ht="12.75">
      <c r="B84" s="19"/>
      <c r="C84" s="12"/>
      <c r="D84" s="12"/>
    </row>
    <row r="85" spans="2:4" ht="12.75">
      <c r="B85" s="19"/>
      <c r="C85" s="12"/>
      <c r="D85" s="12"/>
    </row>
    <row r="86" spans="2:4" ht="12.75">
      <c r="B86" s="19"/>
      <c r="C86" s="12"/>
      <c r="D86" s="12"/>
    </row>
    <row r="87" spans="2:4" ht="12.75">
      <c r="B87" s="19"/>
      <c r="C87" s="12"/>
      <c r="D87" s="12"/>
    </row>
    <row r="88" spans="2:4" ht="12.75">
      <c r="B88" s="19"/>
      <c r="C88" s="12"/>
      <c r="D88" s="12"/>
    </row>
    <row r="89" spans="2:4" ht="12.75">
      <c r="B89" s="19"/>
      <c r="C89" s="12"/>
      <c r="D89" s="12"/>
    </row>
    <row r="90" spans="2:4" ht="12.75">
      <c r="B90" s="19"/>
      <c r="C90" s="12"/>
      <c r="D90" s="12"/>
    </row>
    <row r="91" spans="2:4" ht="12.75">
      <c r="B91" s="19"/>
      <c r="C91" s="12"/>
      <c r="D91" s="12"/>
    </row>
    <row r="92" spans="2:4" ht="12.75">
      <c r="B92" s="19"/>
      <c r="C92" s="12"/>
      <c r="D92" s="12"/>
    </row>
    <row r="93" spans="2:4" ht="12.75">
      <c r="B93" s="19"/>
      <c r="C93" s="12"/>
      <c r="D93" s="12"/>
    </row>
    <row r="94" spans="2:4" ht="12.75">
      <c r="B94" s="19"/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otectedRanges>
    <protectedRange sqref="A68:D68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4"/>
  <sheetViews>
    <sheetView zoomScalePageLayoutView="0" workbookViewId="0" topLeftCell="A5">
      <selection activeCell="A21" sqref="A21:C56"/>
    </sheetView>
  </sheetViews>
  <sheetFormatPr defaultColWidth="9.140625" defaultRowHeight="12.75"/>
  <cols>
    <col min="1" max="1" width="19.7109375" style="12" customWidth="1"/>
    <col min="2" max="2" width="4.421875" style="17" customWidth="1"/>
    <col min="3" max="3" width="12.7109375" style="12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2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41" t="s">
        <v>57</v>
      </c>
      <c r="I1" s="42" t="s">
        <v>58</v>
      </c>
      <c r="J1" s="43" t="s">
        <v>59</v>
      </c>
    </row>
    <row r="2" spans="9:10" ht="12.75">
      <c r="I2" s="44" t="s">
        <v>60</v>
      </c>
      <c r="J2" s="45" t="s">
        <v>61</v>
      </c>
    </row>
    <row r="3" spans="1:10" ht="12.75">
      <c r="A3" s="46" t="s">
        <v>62</v>
      </c>
      <c r="I3" s="44" t="s">
        <v>63</v>
      </c>
      <c r="J3" s="45" t="s">
        <v>64</v>
      </c>
    </row>
    <row r="4" spans="9:10" ht="12.75">
      <c r="I4" s="44" t="s">
        <v>65</v>
      </c>
      <c r="J4" s="45" t="s">
        <v>64</v>
      </c>
    </row>
    <row r="5" spans="9:10" ht="13.5" thickBot="1">
      <c r="I5" s="47" t="s">
        <v>66</v>
      </c>
      <c r="J5" s="48" t="s">
        <v>67</v>
      </c>
    </row>
    <row r="10" ht="13.5" thickBot="1"/>
    <row r="11" spans="1:16" ht="12.75" customHeight="1" thickBot="1">
      <c r="A11" s="12" t="str">
        <f aca="true" t="shared" si="0" ref="A11:A56">P11</f>
        <v> BBS 79 </v>
      </c>
      <c r="B11" s="19" t="str">
        <f aca="true" t="shared" si="1" ref="B11:B56">IF(H11=INT(H11),"I","II")</f>
        <v>I</v>
      </c>
      <c r="C11" s="12">
        <f aca="true" t="shared" si="2" ref="C11:C56">1*G11</f>
        <v>46402.622</v>
      </c>
      <c r="D11" s="17" t="str">
        <f aca="true" t="shared" si="3" ref="D11:D56">VLOOKUP(F11,I$1:J$5,2,FALSE)</f>
        <v>vis</v>
      </c>
      <c r="E11" s="49">
        <f>VLOOKUP(C11,A!C$21:E$973,3,FALSE)</f>
        <v>22928.954439135716</v>
      </c>
      <c r="F11" s="19" t="s">
        <v>66</v>
      </c>
      <c r="G11" s="17" t="str">
        <f aca="true" t="shared" si="4" ref="G11:G56">MID(I11,3,LEN(I11)-3)</f>
        <v>46402.622</v>
      </c>
      <c r="H11" s="12">
        <f aca="true" t="shared" si="5" ref="H11:H56">1*K11</f>
        <v>22929</v>
      </c>
      <c r="I11" s="50" t="s">
        <v>167</v>
      </c>
      <c r="J11" s="51" t="s">
        <v>168</v>
      </c>
      <c r="K11" s="50">
        <v>22929</v>
      </c>
      <c r="L11" s="50" t="s">
        <v>169</v>
      </c>
      <c r="M11" s="51" t="s">
        <v>170</v>
      </c>
      <c r="N11" s="51"/>
      <c r="O11" s="52" t="s">
        <v>171</v>
      </c>
      <c r="P11" s="52" t="s">
        <v>172</v>
      </c>
    </row>
    <row r="12" spans="1:16" ht="12.75" customHeight="1" thickBot="1">
      <c r="A12" s="12" t="str">
        <f t="shared" si="0"/>
        <v> BBS 79 </v>
      </c>
      <c r="B12" s="19" t="str">
        <f t="shared" si="1"/>
        <v>I</v>
      </c>
      <c r="C12" s="12">
        <f t="shared" si="2"/>
        <v>46519.301</v>
      </c>
      <c r="D12" s="17" t="str">
        <f t="shared" si="3"/>
        <v>vis</v>
      </c>
      <c r="E12" s="49">
        <f>VLOOKUP(C12,A!C$21:E$973,3,FALSE)</f>
        <v>23093.94480179465</v>
      </c>
      <c r="F12" s="19" t="s">
        <v>66</v>
      </c>
      <c r="G12" s="17" t="str">
        <f t="shared" si="4"/>
        <v>46519.301</v>
      </c>
      <c r="H12" s="12">
        <f t="shared" si="5"/>
        <v>23094</v>
      </c>
      <c r="I12" s="50" t="s">
        <v>173</v>
      </c>
      <c r="J12" s="51" t="s">
        <v>174</v>
      </c>
      <c r="K12" s="50">
        <v>23094</v>
      </c>
      <c r="L12" s="50" t="s">
        <v>175</v>
      </c>
      <c r="M12" s="51" t="s">
        <v>170</v>
      </c>
      <c r="N12" s="51"/>
      <c r="O12" s="52" t="s">
        <v>171</v>
      </c>
      <c r="P12" s="52" t="s">
        <v>172</v>
      </c>
    </row>
    <row r="13" spans="1:16" ht="12.75" customHeight="1" thickBot="1">
      <c r="A13" s="12" t="str">
        <f t="shared" si="0"/>
        <v> BBS 82 </v>
      </c>
      <c r="B13" s="19" t="str">
        <f t="shared" si="1"/>
        <v>I</v>
      </c>
      <c r="C13" s="12">
        <f t="shared" si="2"/>
        <v>46745.603</v>
      </c>
      <c r="D13" s="17" t="str">
        <f t="shared" si="3"/>
        <v>vis</v>
      </c>
      <c r="E13" s="49">
        <f>VLOOKUP(C13,A!C$21:E$973,3,FALSE)</f>
        <v>23413.947964749797</v>
      </c>
      <c r="F13" s="19" t="s">
        <v>66</v>
      </c>
      <c r="G13" s="17" t="str">
        <f t="shared" si="4"/>
        <v>46745.603</v>
      </c>
      <c r="H13" s="12">
        <f t="shared" si="5"/>
        <v>23414</v>
      </c>
      <c r="I13" s="50" t="s">
        <v>176</v>
      </c>
      <c r="J13" s="51" t="s">
        <v>177</v>
      </c>
      <c r="K13" s="50">
        <v>23414</v>
      </c>
      <c r="L13" s="50" t="s">
        <v>178</v>
      </c>
      <c r="M13" s="51" t="s">
        <v>170</v>
      </c>
      <c r="N13" s="51"/>
      <c r="O13" s="52" t="s">
        <v>171</v>
      </c>
      <c r="P13" s="52" t="s">
        <v>179</v>
      </c>
    </row>
    <row r="14" spans="1:16" ht="12.75" customHeight="1" thickBot="1">
      <c r="A14" s="12" t="str">
        <f t="shared" si="0"/>
        <v> BBS 86 </v>
      </c>
      <c r="B14" s="19" t="str">
        <f t="shared" si="1"/>
        <v>I</v>
      </c>
      <c r="C14" s="12">
        <f t="shared" si="2"/>
        <v>47151.531</v>
      </c>
      <c r="D14" s="17" t="str">
        <f t="shared" si="3"/>
        <v>vis</v>
      </c>
      <c r="E14" s="49">
        <f>VLOOKUP(C14,A!C$21:E$973,3,FALSE)</f>
        <v>23987.951923760567</v>
      </c>
      <c r="F14" s="19" t="s">
        <v>66</v>
      </c>
      <c r="G14" s="17" t="str">
        <f t="shared" si="4"/>
        <v>47151.531</v>
      </c>
      <c r="H14" s="12">
        <f t="shared" si="5"/>
        <v>23988</v>
      </c>
      <c r="I14" s="50" t="s">
        <v>180</v>
      </c>
      <c r="J14" s="51" t="s">
        <v>181</v>
      </c>
      <c r="K14" s="50">
        <v>23988</v>
      </c>
      <c r="L14" s="50" t="s">
        <v>182</v>
      </c>
      <c r="M14" s="51" t="s">
        <v>170</v>
      </c>
      <c r="N14" s="51"/>
      <c r="O14" s="52" t="s">
        <v>171</v>
      </c>
      <c r="P14" s="52" t="s">
        <v>183</v>
      </c>
    </row>
    <row r="15" spans="1:16" ht="12.75" customHeight="1" thickBot="1">
      <c r="A15" s="12" t="str">
        <f t="shared" si="0"/>
        <v> BBS 87 </v>
      </c>
      <c r="B15" s="19" t="str">
        <f t="shared" si="1"/>
        <v>I</v>
      </c>
      <c r="C15" s="12">
        <f t="shared" si="2"/>
        <v>47205.375</v>
      </c>
      <c r="D15" s="17" t="str">
        <f t="shared" si="3"/>
        <v>vis</v>
      </c>
      <c r="E15" s="49">
        <f>VLOOKUP(C15,A!C$21:E$973,3,FALSE)</f>
        <v>24064.090227028573</v>
      </c>
      <c r="F15" s="19" t="s">
        <v>66</v>
      </c>
      <c r="G15" s="17" t="str">
        <f t="shared" si="4"/>
        <v>47205.375</v>
      </c>
      <c r="H15" s="12">
        <f t="shared" si="5"/>
        <v>24064</v>
      </c>
      <c r="I15" s="50" t="s">
        <v>184</v>
      </c>
      <c r="J15" s="51" t="s">
        <v>185</v>
      </c>
      <c r="K15" s="50">
        <v>24064</v>
      </c>
      <c r="L15" s="50" t="s">
        <v>186</v>
      </c>
      <c r="M15" s="51" t="s">
        <v>170</v>
      </c>
      <c r="N15" s="51"/>
      <c r="O15" s="52" t="s">
        <v>171</v>
      </c>
      <c r="P15" s="52" t="s">
        <v>187</v>
      </c>
    </row>
    <row r="16" spans="1:16" ht="12.75" customHeight="1" thickBot="1">
      <c r="A16" s="12" t="str">
        <f t="shared" si="0"/>
        <v>IBVS 5603 </v>
      </c>
      <c r="B16" s="19" t="str">
        <f t="shared" si="1"/>
        <v>I</v>
      </c>
      <c r="C16" s="12">
        <f t="shared" si="2"/>
        <v>53012.657</v>
      </c>
      <c r="D16" s="17" t="str">
        <f t="shared" si="3"/>
        <v>vis</v>
      </c>
      <c r="E16" s="49">
        <f>VLOOKUP(C16,A!C$21:E$973,3,FALSE)</f>
        <v>32275.898377961712</v>
      </c>
      <c r="F16" s="19" t="s">
        <v>66</v>
      </c>
      <c r="G16" s="17" t="str">
        <f t="shared" si="4"/>
        <v>53012.6570</v>
      </c>
      <c r="H16" s="12">
        <f t="shared" si="5"/>
        <v>32276</v>
      </c>
      <c r="I16" s="50" t="s">
        <v>193</v>
      </c>
      <c r="J16" s="51" t="s">
        <v>194</v>
      </c>
      <c r="K16" s="50">
        <v>32276</v>
      </c>
      <c r="L16" s="50" t="s">
        <v>195</v>
      </c>
      <c r="M16" s="51" t="s">
        <v>196</v>
      </c>
      <c r="N16" s="51" t="s">
        <v>197</v>
      </c>
      <c r="O16" s="52" t="s">
        <v>198</v>
      </c>
      <c r="P16" s="53" t="s">
        <v>199</v>
      </c>
    </row>
    <row r="17" spans="1:16" ht="12.75" customHeight="1" thickBot="1">
      <c r="A17" s="12" t="str">
        <f t="shared" si="0"/>
        <v>OEJV 0003 </v>
      </c>
      <c r="B17" s="19" t="str">
        <f t="shared" si="1"/>
        <v>I</v>
      </c>
      <c r="C17" s="12">
        <f t="shared" si="2"/>
        <v>53377.554</v>
      </c>
      <c r="D17" s="17" t="str">
        <f t="shared" si="3"/>
        <v>vis</v>
      </c>
      <c r="E17" s="49">
        <f>VLOOKUP(C17,A!C$21:E$973,3,FALSE)</f>
        <v>32791.882302773876</v>
      </c>
      <c r="F17" s="19" t="s">
        <v>66</v>
      </c>
      <c r="G17" s="17" t="str">
        <f t="shared" si="4"/>
        <v>53377.554</v>
      </c>
      <c r="H17" s="12">
        <f t="shared" si="5"/>
        <v>32792</v>
      </c>
      <c r="I17" s="50" t="s">
        <v>200</v>
      </c>
      <c r="J17" s="51" t="s">
        <v>201</v>
      </c>
      <c r="K17" s="50">
        <v>32792</v>
      </c>
      <c r="L17" s="50" t="s">
        <v>202</v>
      </c>
      <c r="M17" s="51" t="s">
        <v>170</v>
      </c>
      <c r="N17" s="51"/>
      <c r="O17" s="52" t="s">
        <v>171</v>
      </c>
      <c r="P17" s="53" t="s">
        <v>203</v>
      </c>
    </row>
    <row r="18" spans="1:16" ht="12.75" customHeight="1" thickBot="1">
      <c r="A18" s="12" t="str">
        <f t="shared" si="0"/>
        <v>BAVM 209 </v>
      </c>
      <c r="B18" s="19" t="str">
        <f t="shared" si="1"/>
        <v>II</v>
      </c>
      <c r="C18" s="12">
        <f t="shared" si="2"/>
        <v>54847.444</v>
      </c>
      <c r="D18" s="17" t="str">
        <f t="shared" si="3"/>
        <v>vis</v>
      </c>
      <c r="E18" s="49">
        <f>VLOOKUP(C18,A!C$21:E$973,3,FALSE)</f>
        <v>34870.385582445015</v>
      </c>
      <c r="F18" s="19" t="s">
        <v>66</v>
      </c>
      <c r="G18" s="17" t="str">
        <f t="shared" si="4"/>
        <v>54847.4440</v>
      </c>
      <c r="H18" s="12">
        <f t="shared" si="5"/>
        <v>34870.5</v>
      </c>
      <c r="I18" s="50" t="s">
        <v>209</v>
      </c>
      <c r="J18" s="51" t="s">
        <v>210</v>
      </c>
      <c r="K18" s="50">
        <v>34870.5</v>
      </c>
      <c r="L18" s="50" t="s">
        <v>211</v>
      </c>
      <c r="M18" s="51" t="s">
        <v>212</v>
      </c>
      <c r="N18" s="51" t="s">
        <v>213</v>
      </c>
      <c r="O18" s="52" t="s">
        <v>214</v>
      </c>
      <c r="P18" s="53" t="s">
        <v>215</v>
      </c>
    </row>
    <row r="19" spans="1:16" ht="12.75" customHeight="1" thickBot="1">
      <c r="A19" s="12" t="str">
        <f t="shared" si="0"/>
        <v>OEJV 0160 </v>
      </c>
      <c r="B19" s="19" t="str">
        <f t="shared" si="1"/>
        <v>I</v>
      </c>
      <c r="C19" s="12">
        <f t="shared" si="2"/>
        <v>55957.37482</v>
      </c>
      <c r="D19" s="17" t="str">
        <f t="shared" si="3"/>
        <v>vis</v>
      </c>
      <c r="E19" s="49">
        <f>VLOOKUP(C19,A!C$21:E$973,3,FALSE)</f>
        <v>36439.88727956388</v>
      </c>
      <c r="F19" s="19" t="s">
        <v>66</v>
      </c>
      <c r="G19" s="17" t="str">
        <f t="shared" si="4"/>
        <v>55957.37482</v>
      </c>
      <c r="H19" s="12">
        <f t="shared" si="5"/>
        <v>36440</v>
      </c>
      <c r="I19" s="50" t="s">
        <v>216</v>
      </c>
      <c r="J19" s="51" t="s">
        <v>217</v>
      </c>
      <c r="K19" s="50" t="s">
        <v>218</v>
      </c>
      <c r="L19" s="50" t="s">
        <v>219</v>
      </c>
      <c r="M19" s="51" t="s">
        <v>212</v>
      </c>
      <c r="N19" s="51" t="s">
        <v>58</v>
      </c>
      <c r="O19" s="52" t="s">
        <v>220</v>
      </c>
      <c r="P19" s="53" t="s">
        <v>221</v>
      </c>
    </row>
    <row r="20" spans="1:16" ht="12.75" customHeight="1" thickBot="1">
      <c r="A20" s="12" t="str">
        <f t="shared" si="0"/>
        <v>IBVS 6029 </v>
      </c>
      <c r="B20" s="19" t="str">
        <f t="shared" si="1"/>
        <v>I</v>
      </c>
      <c r="C20" s="12">
        <f t="shared" si="2"/>
        <v>55973.6417</v>
      </c>
      <c r="D20" s="17" t="str">
        <f t="shared" si="3"/>
        <v>vis</v>
      </c>
      <c r="E20" s="49">
        <f>VLOOKUP(C20,A!C$21:E$973,3,FALSE)</f>
        <v>36462.88952016013</v>
      </c>
      <c r="F20" s="19" t="s">
        <v>66</v>
      </c>
      <c r="G20" s="17" t="str">
        <f t="shared" si="4"/>
        <v>55973.6417</v>
      </c>
      <c r="H20" s="12">
        <f t="shared" si="5"/>
        <v>36463</v>
      </c>
      <c r="I20" s="50" t="s">
        <v>222</v>
      </c>
      <c r="J20" s="51" t="s">
        <v>223</v>
      </c>
      <c r="K20" s="50" t="s">
        <v>224</v>
      </c>
      <c r="L20" s="50" t="s">
        <v>225</v>
      </c>
      <c r="M20" s="51" t="s">
        <v>212</v>
      </c>
      <c r="N20" s="51" t="s">
        <v>66</v>
      </c>
      <c r="O20" s="52" t="s">
        <v>226</v>
      </c>
      <c r="P20" s="53" t="s">
        <v>227</v>
      </c>
    </row>
    <row r="21" spans="1:16" ht="12.75" customHeight="1" thickBot="1">
      <c r="A21" s="12" t="str">
        <f t="shared" si="0"/>
        <v> PLOU 111.21 </v>
      </c>
      <c r="B21" s="19" t="str">
        <f t="shared" si="1"/>
        <v>II</v>
      </c>
      <c r="C21" s="12">
        <f t="shared" si="2"/>
        <v>27517.258</v>
      </c>
      <c r="D21" s="17" t="str">
        <f t="shared" si="3"/>
        <v>vis</v>
      </c>
      <c r="E21" s="49">
        <f>VLOOKUP(C21,A!C$21:E$973,3,FALSE)</f>
        <v>-3775.9629436501295</v>
      </c>
      <c r="F21" s="19" t="s">
        <v>66</v>
      </c>
      <c r="G21" s="17" t="str">
        <f t="shared" si="4"/>
        <v>27517.258</v>
      </c>
      <c r="H21" s="12">
        <f t="shared" si="5"/>
        <v>-3776.5</v>
      </c>
      <c r="I21" s="50" t="s">
        <v>69</v>
      </c>
      <c r="J21" s="51" t="s">
        <v>70</v>
      </c>
      <c r="K21" s="50">
        <v>-3776.5</v>
      </c>
      <c r="L21" s="50" t="s">
        <v>71</v>
      </c>
      <c r="M21" s="51" t="s">
        <v>72</v>
      </c>
      <c r="N21" s="51"/>
      <c r="O21" s="52" t="s">
        <v>73</v>
      </c>
      <c r="P21" s="52" t="s">
        <v>74</v>
      </c>
    </row>
    <row r="22" spans="1:16" ht="12.75" customHeight="1" thickBot="1">
      <c r="A22" s="12" t="str">
        <f t="shared" si="0"/>
        <v> PLOU 111.21 </v>
      </c>
      <c r="B22" s="19" t="str">
        <f t="shared" si="1"/>
        <v>I</v>
      </c>
      <c r="C22" s="12">
        <f t="shared" si="2"/>
        <v>29756.2</v>
      </c>
      <c r="D22" s="17" t="str">
        <f t="shared" si="3"/>
        <v>vis</v>
      </c>
      <c r="E22" s="49">
        <f>VLOOKUP(C22,A!C$21:E$973,3,FALSE)</f>
        <v>-609.9788972293525</v>
      </c>
      <c r="F22" s="19" t="s">
        <v>66</v>
      </c>
      <c r="G22" s="17" t="str">
        <f t="shared" si="4"/>
        <v>29756.200</v>
      </c>
      <c r="H22" s="12">
        <f t="shared" si="5"/>
        <v>-610</v>
      </c>
      <c r="I22" s="50" t="s">
        <v>75</v>
      </c>
      <c r="J22" s="51" t="s">
        <v>76</v>
      </c>
      <c r="K22" s="50">
        <v>-610</v>
      </c>
      <c r="L22" s="50" t="s">
        <v>77</v>
      </c>
      <c r="M22" s="51" t="s">
        <v>72</v>
      </c>
      <c r="N22" s="51"/>
      <c r="O22" s="52" t="s">
        <v>73</v>
      </c>
      <c r="P22" s="52" t="s">
        <v>74</v>
      </c>
    </row>
    <row r="23" spans="1:16" ht="12.75" customHeight="1" thickBot="1">
      <c r="A23" s="12" t="str">
        <f t="shared" si="0"/>
        <v> PLOU 111.21 </v>
      </c>
      <c r="B23" s="19" t="str">
        <f t="shared" si="1"/>
        <v>I</v>
      </c>
      <c r="C23" s="12">
        <f t="shared" si="2"/>
        <v>29963.39</v>
      </c>
      <c r="D23" s="17" t="str">
        <f t="shared" si="3"/>
        <v>vis</v>
      </c>
      <c r="E23" s="49">
        <f>VLOOKUP(C23,A!C$21:E$973,3,FALSE)</f>
        <v>-317.0011271138618</v>
      </c>
      <c r="F23" s="19" t="s">
        <v>66</v>
      </c>
      <c r="G23" s="17" t="str">
        <f t="shared" si="4"/>
        <v>29963.390</v>
      </c>
      <c r="H23" s="12">
        <f t="shared" si="5"/>
        <v>-317</v>
      </c>
      <c r="I23" s="50" t="s">
        <v>78</v>
      </c>
      <c r="J23" s="51" t="s">
        <v>79</v>
      </c>
      <c r="K23" s="50">
        <v>-317</v>
      </c>
      <c r="L23" s="50" t="s">
        <v>80</v>
      </c>
      <c r="M23" s="51" t="s">
        <v>72</v>
      </c>
      <c r="N23" s="51"/>
      <c r="O23" s="52" t="s">
        <v>73</v>
      </c>
      <c r="P23" s="52" t="s">
        <v>74</v>
      </c>
    </row>
    <row r="24" spans="1:16" ht="12.75" customHeight="1" thickBot="1">
      <c r="A24" s="12" t="str">
        <f t="shared" si="0"/>
        <v> PLOU 111.21 </v>
      </c>
      <c r="B24" s="19" t="str">
        <f t="shared" si="1"/>
        <v>I</v>
      </c>
      <c r="C24" s="12">
        <f t="shared" si="2"/>
        <v>29999.479</v>
      </c>
      <c r="D24" s="17" t="str">
        <f t="shared" si="3"/>
        <v>vis</v>
      </c>
      <c r="E24" s="49">
        <f>VLOOKUP(C24,A!C$21:E$973,3,FALSE)</f>
        <v>-265.96934591931574</v>
      </c>
      <c r="F24" s="19" t="s">
        <v>66</v>
      </c>
      <c r="G24" s="17" t="str">
        <f t="shared" si="4"/>
        <v>29999.479</v>
      </c>
      <c r="H24" s="12">
        <f t="shared" si="5"/>
        <v>-266</v>
      </c>
      <c r="I24" s="50" t="s">
        <v>81</v>
      </c>
      <c r="J24" s="51" t="s">
        <v>82</v>
      </c>
      <c r="K24" s="50">
        <v>-266</v>
      </c>
      <c r="L24" s="50" t="s">
        <v>83</v>
      </c>
      <c r="M24" s="51" t="s">
        <v>72</v>
      </c>
      <c r="N24" s="51"/>
      <c r="O24" s="52" t="s">
        <v>73</v>
      </c>
      <c r="P24" s="52" t="s">
        <v>74</v>
      </c>
    </row>
    <row r="25" spans="1:16" ht="12.75" customHeight="1" thickBot="1">
      <c r="A25" s="12" t="str">
        <f t="shared" si="0"/>
        <v> AHSB 7.8.417 </v>
      </c>
      <c r="B25" s="19" t="str">
        <f t="shared" si="1"/>
        <v>I</v>
      </c>
      <c r="C25" s="12">
        <f t="shared" si="2"/>
        <v>30026.33</v>
      </c>
      <c r="D25" s="17" t="str">
        <f t="shared" si="3"/>
        <v>vis</v>
      </c>
      <c r="E25" s="49">
        <f>VLOOKUP(C25,A!C$21:E$973,3,FALSE)</f>
        <v>-228.00059209252979</v>
      </c>
      <c r="F25" s="19" t="s">
        <v>66</v>
      </c>
      <c r="G25" s="17" t="str">
        <f t="shared" si="4"/>
        <v>30026.330</v>
      </c>
      <c r="H25" s="12">
        <f t="shared" si="5"/>
        <v>-228</v>
      </c>
      <c r="I25" s="50" t="s">
        <v>84</v>
      </c>
      <c r="J25" s="51" t="s">
        <v>85</v>
      </c>
      <c r="K25" s="50">
        <v>-228</v>
      </c>
      <c r="L25" s="50" t="s">
        <v>86</v>
      </c>
      <c r="M25" s="51" t="s">
        <v>72</v>
      </c>
      <c r="N25" s="51"/>
      <c r="O25" s="52" t="s">
        <v>87</v>
      </c>
      <c r="P25" s="52" t="s">
        <v>88</v>
      </c>
    </row>
    <row r="26" spans="1:16" ht="12.75" customHeight="1" thickBot="1">
      <c r="A26" s="12" t="str">
        <f t="shared" si="0"/>
        <v> PLOU 111.21 </v>
      </c>
      <c r="B26" s="19" t="str">
        <f t="shared" si="1"/>
        <v>I</v>
      </c>
      <c r="C26" s="12">
        <f t="shared" si="2"/>
        <v>30028.441</v>
      </c>
      <c r="D26" s="17" t="str">
        <f t="shared" si="3"/>
        <v>vis</v>
      </c>
      <c r="E26" s="49">
        <f>VLOOKUP(C26,A!C$21:E$973,3,FALSE)</f>
        <v>-225.01552489472598</v>
      </c>
      <c r="F26" s="19" t="s">
        <v>66</v>
      </c>
      <c r="G26" s="17" t="str">
        <f t="shared" si="4"/>
        <v>30028.441</v>
      </c>
      <c r="H26" s="12">
        <f t="shared" si="5"/>
        <v>-225</v>
      </c>
      <c r="I26" s="50" t="s">
        <v>89</v>
      </c>
      <c r="J26" s="51" t="s">
        <v>90</v>
      </c>
      <c r="K26" s="50">
        <v>-225</v>
      </c>
      <c r="L26" s="50" t="s">
        <v>91</v>
      </c>
      <c r="M26" s="51" t="s">
        <v>72</v>
      </c>
      <c r="N26" s="51"/>
      <c r="O26" s="52" t="s">
        <v>73</v>
      </c>
      <c r="P26" s="52" t="s">
        <v>74</v>
      </c>
    </row>
    <row r="27" spans="1:16" ht="12.75" customHeight="1" thickBot="1">
      <c r="A27" s="12" t="str">
        <f t="shared" si="0"/>
        <v> AHSB 7.8.417 </v>
      </c>
      <c r="B27" s="19" t="str">
        <f t="shared" si="1"/>
        <v>I</v>
      </c>
      <c r="C27" s="12">
        <f t="shared" si="2"/>
        <v>30072.305</v>
      </c>
      <c r="D27" s="17" t="str">
        <f t="shared" si="3"/>
        <v>vis</v>
      </c>
      <c r="E27" s="49">
        <f>VLOOKUP(C27,A!C$21:E$973,3,FALSE)</f>
        <v>-162.98947678262417</v>
      </c>
      <c r="F27" s="19" t="s">
        <v>66</v>
      </c>
      <c r="G27" s="17" t="str">
        <f t="shared" si="4"/>
        <v>30072.305</v>
      </c>
      <c r="H27" s="12">
        <f t="shared" si="5"/>
        <v>-163</v>
      </c>
      <c r="I27" s="50" t="s">
        <v>92</v>
      </c>
      <c r="J27" s="51" t="s">
        <v>93</v>
      </c>
      <c r="K27" s="50">
        <v>-163</v>
      </c>
      <c r="L27" s="50" t="s">
        <v>94</v>
      </c>
      <c r="M27" s="51" t="s">
        <v>72</v>
      </c>
      <c r="N27" s="51"/>
      <c r="O27" s="52" t="s">
        <v>87</v>
      </c>
      <c r="P27" s="52" t="s">
        <v>88</v>
      </c>
    </row>
    <row r="28" spans="1:16" ht="12.75" customHeight="1" thickBot="1">
      <c r="A28" s="12" t="str">
        <f t="shared" si="0"/>
        <v> PLOU 111.21 </v>
      </c>
      <c r="B28" s="19" t="str">
        <f t="shared" si="1"/>
        <v>I</v>
      </c>
      <c r="C28" s="12">
        <f t="shared" si="2"/>
        <v>30084.318</v>
      </c>
      <c r="D28" s="17" t="str">
        <f t="shared" si="3"/>
        <v>vis</v>
      </c>
      <c r="E28" s="49">
        <f>VLOOKUP(C28,A!C$21:E$973,3,FALSE)</f>
        <v>-146.00245061149081</v>
      </c>
      <c r="F28" s="19" t="s">
        <v>66</v>
      </c>
      <c r="G28" s="17" t="str">
        <f t="shared" si="4"/>
        <v>30084.318</v>
      </c>
      <c r="H28" s="12">
        <f t="shared" si="5"/>
        <v>-146</v>
      </c>
      <c r="I28" s="50" t="s">
        <v>95</v>
      </c>
      <c r="J28" s="51" t="s">
        <v>96</v>
      </c>
      <c r="K28" s="50">
        <v>-146</v>
      </c>
      <c r="L28" s="50" t="s">
        <v>97</v>
      </c>
      <c r="M28" s="51" t="s">
        <v>72</v>
      </c>
      <c r="N28" s="51"/>
      <c r="O28" s="52" t="s">
        <v>73</v>
      </c>
      <c r="P28" s="52" t="s">
        <v>74</v>
      </c>
    </row>
    <row r="29" spans="1:16" ht="12.75" customHeight="1" thickBot="1">
      <c r="A29" s="12" t="str">
        <f t="shared" si="0"/>
        <v> PLOU 111.21 </v>
      </c>
      <c r="B29" s="19" t="str">
        <f t="shared" si="1"/>
        <v>I</v>
      </c>
      <c r="C29" s="12">
        <f t="shared" si="2"/>
        <v>30089.282</v>
      </c>
      <c r="D29" s="17" t="str">
        <f t="shared" si="3"/>
        <v>vis</v>
      </c>
      <c r="E29" s="49">
        <f>VLOOKUP(C29,A!C$21:E$973,3,FALSE)</f>
        <v>-138.98308842773054</v>
      </c>
      <c r="F29" s="19" t="s">
        <v>66</v>
      </c>
      <c r="G29" s="17" t="str">
        <f t="shared" si="4"/>
        <v>30089.282</v>
      </c>
      <c r="H29" s="12">
        <f t="shared" si="5"/>
        <v>-139</v>
      </c>
      <c r="I29" s="50" t="s">
        <v>98</v>
      </c>
      <c r="J29" s="51" t="s">
        <v>99</v>
      </c>
      <c r="K29" s="50">
        <v>-139</v>
      </c>
      <c r="L29" s="50" t="s">
        <v>100</v>
      </c>
      <c r="M29" s="51" t="s">
        <v>72</v>
      </c>
      <c r="N29" s="51"/>
      <c r="O29" s="52" t="s">
        <v>73</v>
      </c>
      <c r="P29" s="52" t="s">
        <v>74</v>
      </c>
    </row>
    <row r="30" spans="1:16" ht="12.75" customHeight="1" thickBot="1">
      <c r="A30" s="12" t="str">
        <f t="shared" si="0"/>
        <v> PLOU 111.21 </v>
      </c>
      <c r="B30" s="19" t="str">
        <f t="shared" si="1"/>
        <v>I</v>
      </c>
      <c r="C30" s="12">
        <f t="shared" si="2"/>
        <v>30101.285</v>
      </c>
      <c r="D30" s="17" t="str">
        <f t="shared" si="3"/>
        <v>vis</v>
      </c>
      <c r="E30" s="49">
        <f>VLOOKUP(C30,A!C$21:E$973,3,FALSE)</f>
        <v>-122.01020279282328</v>
      </c>
      <c r="F30" s="19" t="s">
        <v>66</v>
      </c>
      <c r="G30" s="17" t="str">
        <f t="shared" si="4"/>
        <v>30101.285</v>
      </c>
      <c r="H30" s="12">
        <f t="shared" si="5"/>
        <v>-122</v>
      </c>
      <c r="I30" s="50" t="s">
        <v>101</v>
      </c>
      <c r="J30" s="51" t="s">
        <v>102</v>
      </c>
      <c r="K30" s="50">
        <v>-122</v>
      </c>
      <c r="L30" s="50" t="s">
        <v>103</v>
      </c>
      <c r="M30" s="51" t="s">
        <v>72</v>
      </c>
      <c r="N30" s="51"/>
      <c r="O30" s="52" t="s">
        <v>73</v>
      </c>
      <c r="P30" s="52" t="s">
        <v>74</v>
      </c>
    </row>
    <row r="31" spans="1:16" ht="12.75" customHeight="1" thickBot="1">
      <c r="A31" s="12" t="str">
        <f t="shared" si="0"/>
        <v> PLOU 111.21 </v>
      </c>
      <c r="B31" s="19" t="str">
        <f t="shared" si="1"/>
        <v>I</v>
      </c>
      <c r="C31" s="12">
        <f t="shared" si="2"/>
        <v>30135.214</v>
      </c>
      <c r="D31" s="17" t="str">
        <f t="shared" si="3"/>
        <v>vis</v>
      </c>
      <c r="E31" s="49">
        <f>VLOOKUP(C31,A!C$21:E$973,3,FALSE)</f>
        <v>-74.03277742360386</v>
      </c>
      <c r="F31" s="19" t="s">
        <v>66</v>
      </c>
      <c r="G31" s="17" t="str">
        <f t="shared" si="4"/>
        <v>30135.214</v>
      </c>
      <c r="H31" s="12">
        <f t="shared" si="5"/>
        <v>-74</v>
      </c>
      <c r="I31" s="50" t="s">
        <v>104</v>
      </c>
      <c r="J31" s="51" t="s">
        <v>105</v>
      </c>
      <c r="K31" s="50">
        <v>-74</v>
      </c>
      <c r="L31" s="50" t="s">
        <v>106</v>
      </c>
      <c r="M31" s="51" t="s">
        <v>72</v>
      </c>
      <c r="N31" s="51"/>
      <c r="O31" s="52" t="s">
        <v>73</v>
      </c>
      <c r="P31" s="52" t="s">
        <v>74</v>
      </c>
    </row>
    <row r="32" spans="1:16" ht="12.75" customHeight="1" thickBot="1">
      <c r="A32" s="12" t="str">
        <f t="shared" si="0"/>
        <v> PLOU 111.21 </v>
      </c>
      <c r="B32" s="19" t="str">
        <f t="shared" si="1"/>
        <v>I</v>
      </c>
      <c r="C32" s="12">
        <f t="shared" si="2"/>
        <v>30352.344</v>
      </c>
      <c r="D32" s="17" t="str">
        <f t="shared" si="3"/>
        <v>vis</v>
      </c>
      <c r="E32" s="49">
        <f>VLOOKUP(C32,A!C$21:E$973,3,FALSE)</f>
        <v>233.00068570288482</v>
      </c>
      <c r="F32" s="19" t="s">
        <v>66</v>
      </c>
      <c r="G32" s="17" t="str">
        <f t="shared" si="4"/>
        <v>30352.344</v>
      </c>
      <c r="H32" s="12">
        <f t="shared" si="5"/>
        <v>233</v>
      </c>
      <c r="I32" s="50" t="s">
        <v>107</v>
      </c>
      <c r="J32" s="51" t="s">
        <v>108</v>
      </c>
      <c r="K32" s="50">
        <v>233</v>
      </c>
      <c r="L32" s="50" t="s">
        <v>109</v>
      </c>
      <c r="M32" s="51" t="s">
        <v>72</v>
      </c>
      <c r="N32" s="51"/>
      <c r="O32" s="52" t="s">
        <v>73</v>
      </c>
      <c r="P32" s="52" t="s">
        <v>74</v>
      </c>
    </row>
    <row r="33" spans="1:16" ht="12.75" customHeight="1" thickBot="1">
      <c r="A33" s="12" t="str">
        <f t="shared" si="0"/>
        <v> PLOU 111.21 </v>
      </c>
      <c r="B33" s="19" t="str">
        <f t="shared" si="1"/>
        <v>I</v>
      </c>
      <c r="C33" s="12">
        <f t="shared" si="2"/>
        <v>30490.228</v>
      </c>
      <c r="D33" s="17" t="str">
        <f t="shared" si="3"/>
        <v>vis</v>
      </c>
      <c r="E33" s="49">
        <f>VLOOKUP(C33,A!C$21:E$973,3,FALSE)</f>
        <v>427.976055434069</v>
      </c>
      <c r="F33" s="19" t="s">
        <v>66</v>
      </c>
      <c r="G33" s="17" t="str">
        <f t="shared" si="4"/>
        <v>30490.228</v>
      </c>
      <c r="H33" s="12">
        <f t="shared" si="5"/>
        <v>428</v>
      </c>
      <c r="I33" s="50" t="s">
        <v>110</v>
      </c>
      <c r="J33" s="51" t="s">
        <v>111</v>
      </c>
      <c r="K33" s="50">
        <v>428</v>
      </c>
      <c r="L33" s="50" t="s">
        <v>112</v>
      </c>
      <c r="M33" s="51" t="s">
        <v>72</v>
      </c>
      <c r="N33" s="51"/>
      <c r="O33" s="52" t="s">
        <v>73</v>
      </c>
      <c r="P33" s="52" t="s">
        <v>74</v>
      </c>
    </row>
    <row r="34" spans="1:16" ht="12.75" customHeight="1" thickBot="1">
      <c r="A34" s="12" t="str">
        <f t="shared" si="0"/>
        <v> PLOU 111.21 </v>
      </c>
      <c r="B34" s="19" t="str">
        <f t="shared" si="1"/>
        <v>I</v>
      </c>
      <c r="C34" s="12">
        <f t="shared" si="2"/>
        <v>30495.202</v>
      </c>
      <c r="D34" s="17" t="str">
        <f t="shared" si="3"/>
        <v>vis</v>
      </c>
      <c r="E34" s="49">
        <f>VLOOKUP(C34,A!C$21:E$973,3,FALSE)</f>
        <v>435.00955815406047</v>
      </c>
      <c r="F34" s="19" t="s">
        <v>66</v>
      </c>
      <c r="G34" s="17" t="str">
        <f t="shared" si="4"/>
        <v>30495.202</v>
      </c>
      <c r="H34" s="12">
        <f t="shared" si="5"/>
        <v>435</v>
      </c>
      <c r="I34" s="50" t="s">
        <v>113</v>
      </c>
      <c r="J34" s="51" t="s">
        <v>114</v>
      </c>
      <c r="K34" s="50">
        <v>435</v>
      </c>
      <c r="L34" s="50" t="s">
        <v>94</v>
      </c>
      <c r="M34" s="51" t="s">
        <v>72</v>
      </c>
      <c r="N34" s="51"/>
      <c r="O34" s="52" t="s">
        <v>73</v>
      </c>
      <c r="P34" s="52" t="s">
        <v>74</v>
      </c>
    </row>
    <row r="35" spans="1:16" ht="12.75" customHeight="1" thickBot="1">
      <c r="A35" s="12" t="str">
        <f t="shared" si="0"/>
        <v> PLOU 111.21 </v>
      </c>
      <c r="B35" s="19" t="str">
        <f t="shared" si="1"/>
        <v>I</v>
      </c>
      <c r="C35" s="12">
        <f t="shared" si="2"/>
        <v>30668.456</v>
      </c>
      <c r="D35" s="17" t="str">
        <f t="shared" si="3"/>
        <v>vis</v>
      </c>
      <c r="E35" s="49">
        <f>VLOOKUP(C35,A!C$21:E$973,3,FALSE)</f>
        <v>680.0000045249699</v>
      </c>
      <c r="F35" s="19" t="s">
        <v>66</v>
      </c>
      <c r="G35" s="17" t="str">
        <f t="shared" si="4"/>
        <v>30668.456</v>
      </c>
      <c r="H35" s="12">
        <f t="shared" si="5"/>
        <v>680</v>
      </c>
      <c r="I35" s="50" t="s">
        <v>115</v>
      </c>
      <c r="J35" s="51" t="s">
        <v>116</v>
      </c>
      <c r="K35" s="50">
        <v>680</v>
      </c>
      <c r="L35" s="50" t="s">
        <v>109</v>
      </c>
      <c r="M35" s="51" t="s">
        <v>72</v>
      </c>
      <c r="N35" s="51"/>
      <c r="O35" s="52" t="s">
        <v>73</v>
      </c>
      <c r="P35" s="52" t="s">
        <v>74</v>
      </c>
    </row>
    <row r="36" spans="1:16" ht="12.75" customHeight="1" thickBot="1">
      <c r="A36" s="12" t="str">
        <f t="shared" si="0"/>
        <v> PLOU 111.21 </v>
      </c>
      <c r="B36" s="19" t="str">
        <f t="shared" si="1"/>
        <v>I</v>
      </c>
      <c r="C36" s="12">
        <f t="shared" si="2"/>
        <v>30753.297</v>
      </c>
      <c r="D36" s="17" t="str">
        <f t="shared" si="3"/>
        <v>vis</v>
      </c>
      <c r="E36" s="49">
        <f>VLOOKUP(C36,A!C$21:E$973,3,FALSE)</f>
        <v>799.9697279400411</v>
      </c>
      <c r="F36" s="19" t="s">
        <v>66</v>
      </c>
      <c r="G36" s="17" t="str">
        <f t="shared" si="4"/>
        <v>30753.297</v>
      </c>
      <c r="H36" s="12">
        <f t="shared" si="5"/>
        <v>800</v>
      </c>
      <c r="I36" s="50" t="s">
        <v>117</v>
      </c>
      <c r="J36" s="51" t="s">
        <v>118</v>
      </c>
      <c r="K36" s="50">
        <v>800</v>
      </c>
      <c r="L36" s="50" t="s">
        <v>119</v>
      </c>
      <c r="M36" s="51" t="s">
        <v>72</v>
      </c>
      <c r="N36" s="51"/>
      <c r="O36" s="52" t="s">
        <v>73</v>
      </c>
      <c r="P36" s="52" t="s">
        <v>74</v>
      </c>
    </row>
    <row r="37" spans="1:16" ht="12.75" customHeight="1" thickBot="1">
      <c r="A37" s="12" t="str">
        <f t="shared" si="0"/>
        <v> PLOU 111.21 </v>
      </c>
      <c r="B37" s="19" t="str">
        <f t="shared" si="1"/>
        <v>I</v>
      </c>
      <c r="C37" s="12">
        <f t="shared" si="2"/>
        <v>30758.271</v>
      </c>
      <c r="D37" s="17" t="str">
        <f t="shared" si="3"/>
        <v>vis</v>
      </c>
      <c r="E37" s="49">
        <f>VLOOKUP(C37,A!C$21:E$973,3,FALSE)</f>
        <v>807.0032306600326</v>
      </c>
      <c r="F37" s="19" t="s">
        <v>66</v>
      </c>
      <c r="G37" s="17" t="str">
        <f t="shared" si="4"/>
        <v>30758.271</v>
      </c>
      <c r="H37" s="12">
        <f t="shared" si="5"/>
        <v>807</v>
      </c>
      <c r="I37" s="50" t="s">
        <v>120</v>
      </c>
      <c r="J37" s="51" t="s">
        <v>121</v>
      </c>
      <c r="K37" s="50">
        <v>807</v>
      </c>
      <c r="L37" s="50" t="s">
        <v>122</v>
      </c>
      <c r="M37" s="51" t="s">
        <v>72</v>
      </c>
      <c r="N37" s="51"/>
      <c r="O37" s="52" t="s">
        <v>73</v>
      </c>
      <c r="P37" s="52" t="s">
        <v>74</v>
      </c>
    </row>
    <row r="38" spans="1:16" ht="12.75" customHeight="1" thickBot="1">
      <c r="A38" s="12" t="str">
        <f t="shared" si="0"/>
        <v> PLOU 111.21 </v>
      </c>
      <c r="B38" s="19" t="str">
        <f t="shared" si="1"/>
        <v>I</v>
      </c>
      <c r="C38" s="12">
        <f t="shared" si="2"/>
        <v>30765.356</v>
      </c>
      <c r="D38" s="17" t="str">
        <f t="shared" si="3"/>
        <v>vis</v>
      </c>
      <c r="E38" s="49">
        <f>VLOOKUP(C38,A!C$21:E$973,3,FALSE)</f>
        <v>817.0218005778279</v>
      </c>
      <c r="F38" s="19" t="s">
        <v>66</v>
      </c>
      <c r="G38" s="17" t="str">
        <f t="shared" si="4"/>
        <v>30765.356</v>
      </c>
      <c r="H38" s="12">
        <f t="shared" si="5"/>
        <v>817</v>
      </c>
      <c r="I38" s="50" t="s">
        <v>123</v>
      </c>
      <c r="J38" s="51" t="s">
        <v>124</v>
      </c>
      <c r="K38" s="50">
        <v>817</v>
      </c>
      <c r="L38" s="50" t="s">
        <v>77</v>
      </c>
      <c r="M38" s="51" t="s">
        <v>72</v>
      </c>
      <c r="N38" s="51"/>
      <c r="O38" s="52" t="s">
        <v>73</v>
      </c>
      <c r="P38" s="52" t="s">
        <v>74</v>
      </c>
    </row>
    <row r="39" spans="1:16" ht="12.75" customHeight="1" thickBot="1">
      <c r="A39" s="12" t="str">
        <f t="shared" si="0"/>
        <v> PLOU 111.21 </v>
      </c>
      <c r="B39" s="19" t="str">
        <f t="shared" si="1"/>
        <v>I</v>
      </c>
      <c r="C39" s="12">
        <f t="shared" si="2"/>
        <v>30850.216</v>
      </c>
      <c r="D39" s="17" t="str">
        <f t="shared" si="3"/>
        <v>vis</v>
      </c>
      <c r="E39" s="49">
        <f>VLOOKUP(C39,A!C$21:E$973,3,FALSE)</f>
        <v>937.0183910117333</v>
      </c>
      <c r="F39" s="19" t="s">
        <v>66</v>
      </c>
      <c r="G39" s="17" t="str">
        <f t="shared" si="4"/>
        <v>30850.216</v>
      </c>
      <c r="H39" s="12">
        <f t="shared" si="5"/>
        <v>937</v>
      </c>
      <c r="I39" s="50" t="s">
        <v>125</v>
      </c>
      <c r="J39" s="51" t="s">
        <v>126</v>
      </c>
      <c r="K39" s="50">
        <v>937</v>
      </c>
      <c r="L39" s="50" t="s">
        <v>127</v>
      </c>
      <c r="M39" s="51" t="s">
        <v>72</v>
      </c>
      <c r="N39" s="51"/>
      <c r="O39" s="52" t="s">
        <v>73</v>
      </c>
      <c r="P39" s="52" t="s">
        <v>74</v>
      </c>
    </row>
    <row r="40" spans="1:16" ht="12.75" customHeight="1" thickBot="1">
      <c r="A40" s="12" t="str">
        <f t="shared" si="0"/>
        <v> AHSB 7.8.417 </v>
      </c>
      <c r="B40" s="19" t="str">
        <f t="shared" si="1"/>
        <v>I</v>
      </c>
      <c r="C40" s="12">
        <f t="shared" si="2"/>
        <v>31144.397</v>
      </c>
      <c r="D40" s="17" t="str">
        <f t="shared" si="3"/>
        <v>vis</v>
      </c>
      <c r="E40" s="49">
        <f>VLOOKUP(C40,A!C$21:E$973,3,FALSE)</f>
        <v>1353.0060998313957</v>
      </c>
      <c r="F40" s="19" t="s">
        <v>66</v>
      </c>
      <c r="G40" s="17" t="str">
        <f t="shared" si="4"/>
        <v>31144.397</v>
      </c>
      <c r="H40" s="12">
        <f t="shared" si="5"/>
        <v>1353</v>
      </c>
      <c r="I40" s="50" t="s">
        <v>128</v>
      </c>
      <c r="J40" s="51" t="s">
        <v>129</v>
      </c>
      <c r="K40" s="50">
        <v>1353</v>
      </c>
      <c r="L40" s="50" t="s">
        <v>130</v>
      </c>
      <c r="M40" s="51" t="s">
        <v>72</v>
      </c>
      <c r="N40" s="51"/>
      <c r="O40" s="52" t="s">
        <v>87</v>
      </c>
      <c r="P40" s="52" t="s">
        <v>88</v>
      </c>
    </row>
    <row r="41" spans="1:16" ht="12.75" customHeight="1" thickBot="1">
      <c r="A41" s="12" t="str">
        <f t="shared" si="0"/>
        <v> AHSB 7.8.417 </v>
      </c>
      <c r="B41" s="19" t="str">
        <f t="shared" si="1"/>
        <v>I</v>
      </c>
      <c r="C41" s="12">
        <f t="shared" si="2"/>
        <v>32233.445</v>
      </c>
      <c r="D41" s="17" t="str">
        <f t="shared" si="3"/>
        <v>vis</v>
      </c>
      <c r="E41" s="49">
        <f>VLOOKUP(C41,A!C$21:E$973,3,FALSE)</f>
        <v>2892.978369674229</v>
      </c>
      <c r="F41" s="19" t="s">
        <v>66</v>
      </c>
      <c r="G41" s="17" t="str">
        <f t="shared" si="4"/>
        <v>32233.445</v>
      </c>
      <c r="H41" s="12">
        <f t="shared" si="5"/>
        <v>2893</v>
      </c>
      <c r="I41" s="50" t="s">
        <v>131</v>
      </c>
      <c r="J41" s="51" t="s">
        <v>132</v>
      </c>
      <c r="K41" s="50">
        <v>2893</v>
      </c>
      <c r="L41" s="50" t="s">
        <v>133</v>
      </c>
      <c r="M41" s="51" t="s">
        <v>72</v>
      </c>
      <c r="N41" s="51"/>
      <c r="O41" s="52" t="s">
        <v>87</v>
      </c>
      <c r="P41" s="52" t="s">
        <v>88</v>
      </c>
    </row>
    <row r="42" spans="1:16" ht="12.75" customHeight="1" thickBot="1">
      <c r="A42" s="12" t="str">
        <f t="shared" si="0"/>
        <v> AHSB 7.8.417 </v>
      </c>
      <c r="B42" s="19" t="str">
        <f t="shared" si="1"/>
        <v>I</v>
      </c>
      <c r="C42" s="12">
        <f t="shared" si="2"/>
        <v>33702.305</v>
      </c>
      <c r="D42" s="17" t="str">
        <f t="shared" si="3"/>
        <v>vis</v>
      </c>
      <c r="E42" s="49">
        <f>VLOOKUP(C42,A!C$21:E$973,3,FALSE)</f>
        <v>4970.025174113837</v>
      </c>
      <c r="F42" s="19" t="s">
        <v>66</v>
      </c>
      <c r="G42" s="17" t="str">
        <f t="shared" si="4"/>
        <v>33702.305</v>
      </c>
      <c r="H42" s="12">
        <f t="shared" si="5"/>
        <v>4970</v>
      </c>
      <c r="I42" s="50" t="s">
        <v>134</v>
      </c>
      <c r="J42" s="51" t="s">
        <v>135</v>
      </c>
      <c r="K42" s="50">
        <v>4970</v>
      </c>
      <c r="L42" s="50" t="s">
        <v>136</v>
      </c>
      <c r="M42" s="51" t="s">
        <v>72</v>
      </c>
      <c r="N42" s="51"/>
      <c r="O42" s="52" t="s">
        <v>87</v>
      </c>
      <c r="P42" s="52" t="s">
        <v>88</v>
      </c>
    </row>
    <row r="43" spans="1:16" ht="12.75" customHeight="1" thickBot="1">
      <c r="A43" s="12" t="str">
        <f t="shared" si="0"/>
        <v> AHSB 7.8.417 </v>
      </c>
      <c r="B43" s="19" t="str">
        <f t="shared" si="1"/>
        <v>I</v>
      </c>
      <c r="C43" s="12">
        <f t="shared" si="2"/>
        <v>33709.37</v>
      </c>
      <c r="D43" s="17" t="str">
        <f t="shared" si="3"/>
        <v>vis</v>
      </c>
      <c r="E43" s="49">
        <f>VLOOKUP(C43,A!C$21:E$973,3,FALSE)</f>
        <v>4980.015462959181</v>
      </c>
      <c r="F43" s="19" t="s">
        <v>66</v>
      </c>
      <c r="G43" s="17" t="str">
        <f t="shared" si="4"/>
        <v>33709.370</v>
      </c>
      <c r="H43" s="12">
        <f t="shared" si="5"/>
        <v>4980</v>
      </c>
      <c r="I43" s="50" t="s">
        <v>137</v>
      </c>
      <c r="J43" s="51" t="s">
        <v>138</v>
      </c>
      <c r="K43" s="50">
        <v>4980</v>
      </c>
      <c r="L43" s="50" t="s">
        <v>139</v>
      </c>
      <c r="M43" s="51" t="s">
        <v>72</v>
      </c>
      <c r="N43" s="51"/>
      <c r="O43" s="52" t="s">
        <v>87</v>
      </c>
      <c r="P43" s="52" t="s">
        <v>88</v>
      </c>
    </row>
    <row r="44" spans="1:16" ht="12.75" customHeight="1" thickBot="1">
      <c r="A44" s="12" t="str">
        <f t="shared" si="0"/>
        <v> AHSB 7.8.417 </v>
      </c>
      <c r="B44" s="19" t="str">
        <f t="shared" si="1"/>
        <v>I</v>
      </c>
      <c r="C44" s="12">
        <f t="shared" si="2"/>
        <v>34769.438</v>
      </c>
      <c r="D44" s="17" t="str">
        <f t="shared" si="3"/>
        <v>vis</v>
      </c>
      <c r="E44" s="49">
        <f>VLOOKUP(C44,A!C$21:E$973,3,FALSE)</f>
        <v>6479.008458812213</v>
      </c>
      <c r="F44" s="19" t="s">
        <v>66</v>
      </c>
      <c r="G44" s="17" t="str">
        <f t="shared" si="4"/>
        <v>34769.438</v>
      </c>
      <c r="H44" s="12">
        <f t="shared" si="5"/>
        <v>6479</v>
      </c>
      <c r="I44" s="50" t="s">
        <v>140</v>
      </c>
      <c r="J44" s="51" t="s">
        <v>141</v>
      </c>
      <c r="K44" s="50">
        <v>6479</v>
      </c>
      <c r="L44" s="50" t="s">
        <v>142</v>
      </c>
      <c r="M44" s="51" t="s">
        <v>72</v>
      </c>
      <c r="N44" s="51"/>
      <c r="O44" s="52" t="s">
        <v>87</v>
      </c>
      <c r="P44" s="52" t="s">
        <v>88</v>
      </c>
    </row>
    <row r="45" spans="1:16" ht="12.75" customHeight="1" thickBot="1">
      <c r="A45" s="12" t="str">
        <f t="shared" si="0"/>
        <v> AHSB 7.8.417 </v>
      </c>
      <c r="B45" s="19" t="str">
        <f t="shared" si="1"/>
        <v>I</v>
      </c>
      <c r="C45" s="12">
        <f t="shared" si="2"/>
        <v>34779.325</v>
      </c>
      <c r="D45" s="17" t="str">
        <f t="shared" si="3"/>
        <v>vis</v>
      </c>
      <c r="E45" s="49">
        <f>VLOOKUP(C45,A!C$21:E$973,3,FALSE)</f>
        <v>6492.98920698119</v>
      </c>
      <c r="F45" s="19" t="s">
        <v>66</v>
      </c>
      <c r="G45" s="17" t="str">
        <f t="shared" si="4"/>
        <v>34779.325</v>
      </c>
      <c r="H45" s="12">
        <f t="shared" si="5"/>
        <v>6493</v>
      </c>
      <c r="I45" s="50" t="s">
        <v>143</v>
      </c>
      <c r="J45" s="51" t="s">
        <v>144</v>
      </c>
      <c r="K45" s="50">
        <v>6493</v>
      </c>
      <c r="L45" s="50" t="s">
        <v>145</v>
      </c>
      <c r="M45" s="51" t="s">
        <v>72</v>
      </c>
      <c r="N45" s="51"/>
      <c r="O45" s="52" t="s">
        <v>87</v>
      </c>
      <c r="P45" s="52" t="s">
        <v>88</v>
      </c>
    </row>
    <row r="46" spans="1:16" ht="12.75" customHeight="1" thickBot="1">
      <c r="A46" s="12" t="str">
        <f t="shared" si="0"/>
        <v> AHSB 7.8.417 </v>
      </c>
      <c r="B46" s="19" t="str">
        <f t="shared" si="1"/>
        <v>I</v>
      </c>
      <c r="C46" s="12">
        <f t="shared" si="2"/>
        <v>35107.473</v>
      </c>
      <c r="D46" s="17" t="str">
        <f t="shared" si="3"/>
        <v>vis</v>
      </c>
      <c r="E46" s="49">
        <f>VLOOKUP(C46,A!C$21:E$973,3,FALSE)</f>
        <v>6957.008075207741</v>
      </c>
      <c r="F46" s="19" t="s">
        <v>66</v>
      </c>
      <c r="G46" s="17" t="str">
        <f t="shared" si="4"/>
        <v>35107.473</v>
      </c>
      <c r="H46" s="12">
        <f t="shared" si="5"/>
        <v>6957</v>
      </c>
      <c r="I46" s="50" t="s">
        <v>146</v>
      </c>
      <c r="J46" s="51" t="s">
        <v>147</v>
      </c>
      <c r="K46" s="50">
        <v>6957</v>
      </c>
      <c r="L46" s="50" t="s">
        <v>142</v>
      </c>
      <c r="M46" s="51" t="s">
        <v>72</v>
      </c>
      <c r="N46" s="51"/>
      <c r="O46" s="52" t="s">
        <v>87</v>
      </c>
      <c r="P46" s="52" t="s">
        <v>88</v>
      </c>
    </row>
    <row r="47" spans="1:16" ht="12.75" customHeight="1" thickBot="1">
      <c r="A47" s="12" t="str">
        <f t="shared" si="0"/>
        <v> AHSB 7.8.417 </v>
      </c>
      <c r="B47" s="19" t="str">
        <f t="shared" si="1"/>
        <v>I</v>
      </c>
      <c r="C47" s="12">
        <f t="shared" si="2"/>
        <v>35129.372</v>
      </c>
      <c r="D47" s="17" t="str">
        <f t="shared" si="3"/>
        <v>vis</v>
      </c>
      <c r="E47" s="49">
        <f>VLOOKUP(C47,A!C$21:E$973,3,FALSE)</f>
        <v>6987.974435494244</v>
      </c>
      <c r="F47" s="19" t="s">
        <v>66</v>
      </c>
      <c r="G47" s="17" t="str">
        <f t="shared" si="4"/>
        <v>35129.372</v>
      </c>
      <c r="H47" s="12">
        <f t="shared" si="5"/>
        <v>6988</v>
      </c>
      <c r="I47" s="50" t="s">
        <v>148</v>
      </c>
      <c r="J47" s="51" t="s">
        <v>149</v>
      </c>
      <c r="K47" s="50">
        <v>6988</v>
      </c>
      <c r="L47" s="50" t="s">
        <v>150</v>
      </c>
      <c r="M47" s="51" t="s">
        <v>72</v>
      </c>
      <c r="N47" s="51"/>
      <c r="O47" s="52" t="s">
        <v>87</v>
      </c>
      <c r="P47" s="52" t="s">
        <v>88</v>
      </c>
    </row>
    <row r="48" spans="1:16" ht="12.75" customHeight="1" thickBot="1">
      <c r="A48" s="12" t="str">
        <f t="shared" si="0"/>
        <v> AHSB 7.8.417 </v>
      </c>
      <c r="B48" s="19" t="str">
        <f t="shared" si="1"/>
        <v>I</v>
      </c>
      <c r="C48" s="12">
        <f t="shared" si="2"/>
        <v>35131.5</v>
      </c>
      <c r="D48" s="17" t="str">
        <f t="shared" si="3"/>
        <v>vis</v>
      </c>
      <c r="E48" s="49">
        <f>VLOOKUP(C48,A!C$21:E$973,3,FALSE)</f>
        <v>6990.983541603636</v>
      </c>
      <c r="F48" s="19" t="s">
        <v>66</v>
      </c>
      <c r="G48" s="17" t="str">
        <f t="shared" si="4"/>
        <v>35131.500</v>
      </c>
      <c r="H48" s="12">
        <f t="shared" si="5"/>
        <v>6991</v>
      </c>
      <c r="I48" s="50" t="s">
        <v>151</v>
      </c>
      <c r="J48" s="51" t="s">
        <v>152</v>
      </c>
      <c r="K48" s="50">
        <v>6991</v>
      </c>
      <c r="L48" s="50" t="s">
        <v>153</v>
      </c>
      <c r="M48" s="51" t="s">
        <v>72</v>
      </c>
      <c r="N48" s="51"/>
      <c r="O48" s="52" t="s">
        <v>87</v>
      </c>
      <c r="P48" s="52" t="s">
        <v>88</v>
      </c>
    </row>
    <row r="49" spans="1:16" ht="12.75" customHeight="1" thickBot="1">
      <c r="A49" s="12" t="str">
        <f t="shared" si="0"/>
        <v> AHSB 7.8.417 </v>
      </c>
      <c r="B49" s="19" t="str">
        <f t="shared" si="1"/>
        <v>I</v>
      </c>
      <c r="C49" s="12">
        <f t="shared" si="2"/>
        <v>35160.505</v>
      </c>
      <c r="D49" s="17" t="str">
        <f t="shared" si="3"/>
        <v>vis</v>
      </c>
      <c r="E49" s="49">
        <f>VLOOKUP(C49,A!C$21:E$973,3,FALSE)</f>
        <v>7031.998166934004</v>
      </c>
      <c r="F49" s="19" t="s">
        <v>66</v>
      </c>
      <c r="G49" s="17" t="str">
        <f t="shared" si="4"/>
        <v>35160.505</v>
      </c>
      <c r="H49" s="12">
        <f t="shared" si="5"/>
        <v>7032</v>
      </c>
      <c r="I49" s="50" t="s">
        <v>154</v>
      </c>
      <c r="J49" s="51" t="s">
        <v>155</v>
      </c>
      <c r="K49" s="50">
        <v>7032</v>
      </c>
      <c r="L49" s="50" t="s">
        <v>80</v>
      </c>
      <c r="M49" s="51" t="s">
        <v>72</v>
      </c>
      <c r="N49" s="51"/>
      <c r="O49" s="52" t="s">
        <v>87</v>
      </c>
      <c r="P49" s="52" t="s">
        <v>88</v>
      </c>
    </row>
    <row r="50" spans="1:16" ht="12.75" customHeight="1" thickBot="1">
      <c r="A50" s="12" t="str">
        <f t="shared" si="0"/>
        <v> AHSB 7.8.417 </v>
      </c>
      <c r="B50" s="19" t="str">
        <f t="shared" si="1"/>
        <v>I</v>
      </c>
      <c r="C50" s="12">
        <f t="shared" si="2"/>
        <v>35163.348</v>
      </c>
      <c r="D50" s="17" t="str">
        <f t="shared" si="3"/>
        <v>vis</v>
      </c>
      <c r="E50" s="49">
        <f>VLOOKUP(C50,A!C$21:E$973,3,FALSE)</f>
        <v>7036.01832138373</v>
      </c>
      <c r="F50" s="19" t="s">
        <v>66</v>
      </c>
      <c r="G50" s="17" t="str">
        <f t="shared" si="4"/>
        <v>35163.348</v>
      </c>
      <c r="H50" s="12">
        <f t="shared" si="5"/>
        <v>7036</v>
      </c>
      <c r="I50" s="50" t="s">
        <v>156</v>
      </c>
      <c r="J50" s="51" t="s">
        <v>157</v>
      </c>
      <c r="K50" s="50">
        <v>7036</v>
      </c>
      <c r="L50" s="50" t="s">
        <v>127</v>
      </c>
      <c r="M50" s="51" t="s">
        <v>72</v>
      </c>
      <c r="N50" s="51"/>
      <c r="O50" s="52" t="s">
        <v>87</v>
      </c>
      <c r="P50" s="52" t="s">
        <v>88</v>
      </c>
    </row>
    <row r="51" spans="1:16" ht="12.75" customHeight="1" thickBot="1">
      <c r="A51" s="12" t="str">
        <f t="shared" si="0"/>
        <v> AHSB 7.8.417 </v>
      </c>
      <c r="B51" s="19" t="str">
        <f t="shared" si="1"/>
        <v>I</v>
      </c>
      <c r="C51" s="12">
        <f t="shared" si="2"/>
        <v>35165.475</v>
      </c>
      <c r="D51" s="17" t="str">
        <f t="shared" si="3"/>
        <v>vis</v>
      </c>
      <c r="E51" s="49">
        <f>VLOOKUP(C51,A!C$21:E$973,3,FALSE)</f>
        <v>7039.026013439503</v>
      </c>
      <c r="F51" s="19" t="s">
        <v>66</v>
      </c>
      <c r="G51" s="17" t="str">
        <f t="shared" si="4"/>
        <v>35165.475</v>
      </c>
      <c r="H51" s="12">
        <f t="shared" si="5"/>
        <v>7039</v>
      </c>
      <c r="I51" s="50" t="s">
        <v>158</v>
      </c>
      <c r="J51" s="51" t="s">
        <v>159</v>
      </c>
      <c r="K51" s="50">
        <v>7039</v>
      </c>
      <c r="L51" s="50" t="s">
        <v>136</v>
      </c>
      <c r="M51" s="51" t="s">
        <v>72</v>
      </c>
      <c r="N51" s="51"/>
      <c r="O51" s="52" t="s">
        <v>87</v>
      </c>
      <c r="P51" s="52" t="s">
        <v>88</v>
      </c>
    </row>
    <row r="52" spans="1:16" ht="12.75" customHeight="1" thickBot="1">
      <c r="A52" s="12" t="str">
        <f t="shared" si="0"/>
        <v> AHSB 7.8.417 </v>
      </c>
      <c r="B52" s="19" t="str">
        <f t="shared" si="1"/>
        <v>II</v>
      </c>
      <c r="C52" s="12">
        <f t="shared" si="2"/>
        <v>35458.66</v>
      </c>
      <c r="D52" s="17" t="str">
        <f t="shared" si="3"/>
        <v>vis</v>
      </c>
      <c r="E52" s="49">
        <f>VLOOKUP(C52,A!C$21:E$973,3,FALSE)</f>
        <v>7453.605324850827</v>
      </c>
      <c r="F52" s="19" t="s">
        <v>66</v>
      </c>
      <c r="G52" s="17" t="str">
        <f t="shared" si="4"/>
        <v>35458.660</v>
      </c>
      <c r="H52" s="12">
        <f t="shared" si="5"/>
        <v>7453.5</v>
      </c>
      <c r="I52" s="50" t="s">
        <v>160</v>
      </c>
      <c r="J52" s="51" t="s">
        <v>161</v>
      </c>
      <c r="K52" s="50">
        <v>7453.5</v>
      </c>
      <c r="L52" s="50" t="s">
        <v>162</v>
      </c>
      <c r="M52" s="51" t="s">
        <v>72</v>
      </c>
      <c r="N52" s="51"/>
      <c r="O52" s="52" t="s">
        <v>87</v>
      </c>
      <c r="P52" s="52" t="s">
        <v>88</v>
      </c>
    </row>
    <row r="53" spans="1:16" ht="12.75" customHeight="1" thickBot="1">
      <c r="A53" s="12" t="str">
        <f t="shared" si="0"/>
        <v> AHSB 7.8.417 </v>
      </c>
      <c r="B53" s="19" t="str">
        <f t="shared" si="1"/>
        <v>I</v>
      </c>
      <c r="C53" s="12">
        <f t="shared" si="2"/>
        <v>35486.512</v>
      </c>
      <c r="D53" s="17" t="str">
        <f t="shared" si="3"/>
        <v>vis</v>
      </c>
      <c r="E53" s="49">
        <f>VLOOKUP(C53,A!C$21:E$973,3,FALSE)</f>
        <v>7492.989546354067</v>
      </c>
      <c r="F53" s="19" t="s">
        <v>66</v>
      </c>
      <c r="G53" s="17" t="str">
        <f t="shared" si="4"/>
        <v>35486.512</v>
      </c>
      <c r="H53" s="12">
        <f t="shared" si="5"/>
        <v>7493</v>
      </c>
      <c r="I53" s="50" t="s">
        <v>163</v>
      </c>
      <c r="J53" s="51" t="s">
        <v>164</v>
      </c>
      <c r="K53" s="50">
        <v>7493</v>
      </c>
      <c r="L53" s="50" t="s">
        <v>103</v>
      </c>
      <c r="M53" s="51" t="s">
        <v>72</v>
      </c>
      <c r="N53" s="51"/>
      <c r="O53" s="52" t="s">
        <v>87</v>
      </c>
      <c r="P53" s="52" t="s">
        <v>88</v>
      </c>
    </row>
    <row r="54" spans="1:16" ht="12.75" customHeight="1" thickBot="1">
      <c r="A54" s="12" t="str">
        <f t="shared" si="0"/>
        <v> AHSB 7.8.417 </v>
      </c>
      <c r="B54" s="19" t="str">
        <f t="shared" si="1"/>
        <v>I</v>
      </c>
      <c r="C54" s="12">
        <f t="shared" si="2"/>
        <v>36252.4</v>
      </c>
      <c r="D54" s="17" t="str">
        <f t="shared" si="3"/>
        <v>vis</v>
      </c>
      <c r="E54" s="49">
        <f>VLOOKUP(C54,A!C$21:E$973,3,FALSE)</f>
        <v>8575.99624744106</v>
      </c>
      <c r="F54" s="19" t="s">
        <v>66</v>
      </c>
      <c r="G54" s="17" t="str">
        <f t="shared" si="4"/>
        <v>36252.400</v>
      </c>
      <c r="H54" s="12">
        <f t="shared" si="5"/>
        <v>8576</v>
      </c>
      <c r="I54" s="50" t="s">
        <v>165</v>
      </c>
      <c r="J54" s="51" t="s">
        <v>166</v>
      </c>
      <c r="K54" s="50">
        <v>8576</v>
      </c>
      <c r="L54" s="50" t="s">
        <v>68</v>
      </c>
      <c r="M54" s="51" t="s">
        <v>72</v>
      </c>
      <c r="N54" s="51"/>
      <c r="O54" s="52" t="s">
        <v>87</v>
      </c>
      <c r="P54" s="52" t="s">
        <v>88</v>
      </c>
    </row>
    <row r="55" spans="1:16" ht="12.75" customHeight="1" thickBot="1">
      <c r="A55" s="12" t="str">
        <f t="shared" si="0"/>
        <v> BRNO 31 </v>
      </c>
      <c r="B55" s="19" t="str">
        <f t="shared" si="1"/>
        <v>I</v>
      </c>
      <c r="C55" s="12">
        <f t="shared" si="2"/>
        <v>47946.393</v>
      </c>
      <c r="D55" s="17" t="str">
        <f t="shared" si="3"/>
        <v>vis</v>
      </c>
      <c r="E55" s="49">
        <f>VLOOKUP(C55,A!C$21:E$973,3,FALSE)</f>
        <v>25111.929414515616</v>
      </c>
      <c r="F55" s="19" t="s">
        <v>66</v>
      </c>
      <c r="G55" s="17" t="str">
        <f t="shared" si="4"/>
        <v>47946.393</v>
      </c>
      <c r="H55" s="12">
        <f t="shared" si="5"/>
        <v>25112</v>
      </c>
      <c r="I55" s="50" t="s">
        <v>188</v>
      </c>
      <c r="J55" s="51" t="s">
        <v>189</v>
      </c>
      <c r="K55" s="50">
        <v>25112</v>
      </c>
      <c r="L55" s="50" t="s">
        <v>190</v>
      </c>
      <c r="M55" s="51" t="s">
        <v>170</v>
      </c>
      <c r="N55" s="51"/>
      <c r="O55" s="52" t="s">
        <v>191</v>
      </c>
      <c r="P55" s="52" t="s">
        <v>192</v>
      </c>
    </row>
    <row r="56" spans="1:16" ht="12.75" customHeight="1" thickBot="1">
      <c r="A56" s="12" t="str">
        <f t="shared" si="0"/>
        <v>IBVS 5741 </v>
      </c>
      <c r="B56" s="19" t="str">
        <f t="shared" si="1"/>
        <v>I</v>
      </c>
      <c r="C56" s="12">
        <f t="shared" si="2"/>
        <v>53407.2646</v>
      </c>
      <c r="D56" s="17" t="str">
        <f t="shared" si="3"/>
        <v>vis</v>
      </c>
      <c r="E56" s="49">
        <f>VLOOKUP(C56,A!C$21:E$973,3,FALSE)</f>
        <v>32833.89468434053</v>
      </c>
      <c r="F56" s="19" t="s">
        <v>66</v>
      </c>
      <c r="G56" s="17" t="str">
        <f t="shared" si="4"/>
        <v>53407.2646</v>
      </c>
      <c r="H56" s="12">
        <f t="shared" si="5"/>
        <v>32834</v>
      </c>
      <c r="I56" s="50" t="s">
        <v>204</v>
      </c>
      <c r="J56" s="51" t="s">
        <v>205</v>
      </c>
      <c r="K56" s="50">
        <v>32834</v>
      </c>
      <c r="L56" s="50" t="s">
        <v>206</v>
      </c>
      <c r="M56" s="51" t="s">
        <v>196</v>
      </c>
      <c r="N56" s="51" t="s">
        <v>197</v>
      </c>
      <c r="O56" s="52" t="s">
        <v>207</v>
      </c>
      <c r="P56" s="53" t="s">
        <v>208</v>
      </c>
    </row>
    <row r="57" spans="2:6" ht="12.75">
      <c r="B57" s="19"/>
      <c r="F57" s="19"/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  <row r="824" spans="2:6" ht="12.75">
      <c r="B824" s="19"/>
      <c r="F824" s="19"/>
    </row>
    <row r="825" spans="2:6" ht="12.75">
      <c r="B825" s="19"/>
      <c r="F825" s="19"/>
    </row>
    <row r="826" spans="2:6" ht="12.75">
      <c r="B826" s="19"/>
      <c r="F826" s="19"/>
    </row>
    <row r="827" spans="2:6" ht="12.75">
      <c r="B827" s="19"/>
      <c r="F827" s="19"/>
    </row>
    <row r="828" spans="2:6" ht="12.75">
      <c r="B828" s="19"/>
      <c r="F828" s="19"/>
    </row>
    <row r="829" spans="2:6" ht="12.75">
      <c r="B829" s="19"/>
      <c r="F829" s="19"/>
    </row>
    <row r="830" spans="2:6" ht="12.75">
      <c r="B830" s="19"/>
      <c r="F830" s="19"/>
    </row>
    <row r="831" spans="2:6" ht="12.75">
      <c r="B831" s="19"/>
      <c r="F831" s="19"/>
    </row>
    <row r="832" spans="2:6" ht="12.75">
      <c r="B832" s="19"/>
      <c r="F832" s="19"/>
    </row>
    <row r="833" spans="2:6" ht="12.75">
      <c r="B833" s="19"/>
      <c r="F833" s="19"/>
    </row>
    <row r="834" spans="2:6" ht="12.75">
      <c r="B834" s="19"/>
      <c r="F834" s="19"/>
    </row>
    <row r="835" spans="2:6" ht="12.75">
      <c r="B835" s="19"/>
      <c r="F835" s="19"/>
    </row>
    <row r="836" spans="2:6" ht="12.75">
      <c r="B836" s="19"/>
      <c r="F836" s="19"/>
    </row>
    <row r="837" spans="2:6" ht="12.75">
      <c r="B837" s="19"/>
      <c r="F837" s="19"/>
    </row>
    <row r="838" spans="2:6" ht="12.75">
      <c r="B838" s="19"/>
      <c r="F838" s="19"/>
    </row>
    <row r="839" spans="2:6" ht="12.75">
      <c r="B839" s="19"/>
      <c r="F839" s="19"/>
    </row>
    <row r="840" spans="2:6" ht="12.75">
      <c r="B840" s="19"/>
      <c r="F840" s="19"/>
    </row>
    <row r="841" spans="2:6" ht="12.75">
      <c r="B841" s="19"/>
      <c r="F841" s="19"/>
    </row>
    <row r="842" spans="2:6" ht="12.75">
      <c r="B842" s="19"/>
      <c r="F842" s="19"/>
    </row>
    <row r="843" spans="2:6" ht="12.75">
      <c r="B843" s="19"/>
      <c r="F843" s="19"/>
    </row>
    <row r="844" spans="2:6" ht="12.75">
      <c r="B844" s="19"/>
      <c r="F844" s="19"/>
    </row>
  </sheetData>
  <sheetProtection/>
  <hyperlinks>
    <hyperlink ref="P16" r:id="rId1" display="http://www.konkoly.hu/cgi-bin/IBVS?5603"/>
    <hyperlink ref="P17" r:id="rId2" display="http://var.astro.cz/oejv/issues/oejv0003.pdf"/>
    <hyperlink ref="P56" r:id="rId3" display="http://www.konkoly.hu/cgi-bin/IBVS?5741"/>
    <hyperlink ref="P18" r:id="rId4" display="http://www.bav-astro.de/sfs/BAVM_link.php?BAVMnr=209"/>
    <hyperlink ref="P19" r:id="rId5" display="http://var.astro.cz/oejv/issues/oejv0160.pdf"/>
    <hyperlink ref="P20" r:id="rId6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