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58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<sst xmlns="http://schemas.openxmlformats.org/spreadsheetml/2006/main" count="1040" uniqueCount="485">
  <si>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</si>
  <si>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</si>
  <si>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</si>
  <si>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</si>
  <si>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</si>
  <si>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</si>
  <si>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</si>
  <si>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</si>
  <si>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</si>
  <si>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</si>
  <si>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</si>
  <si>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</si>
  <si>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</si>
  <si>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</si>
  <si>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</si>
  <si>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</si>
  <si>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</si>
  <si>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</si>
  <si>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</si>
  <si>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</si>
  <si>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</si>
  <si>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</si>
  <si>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</si>
  <si>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</si>
  <si>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</si>
  <si>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</si>
  <si>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</si>
  <si>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</si>
  <si>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</si>
  <si>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</si>
  <si>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Bull.51</t>
  </si>
  <si>
    <t>B</t>
  </si>
  <si>
    <t>BBSAG Bull.52</t>
  </si>
  <si>
    <t>BBSAG Bull.57</t>
  </si>
  <si>
    <t>BBSAG Bull.59</t>
  </si>
  <si>
    <t>BBSAG Bull.60</t>
  </si>
  <si>
    <t>BBSAG Bull.63</t>
  </si>
  <si>
    <t>BBSAG Bull.64</t>
  </si>
  <si>
    <t>BBSAG Bull.65</t>
  </si>
  <si>
    <t>BBSAG Bull.68</t>
  </si>
  <si>
    <t>BBSAG Bull.70</t>
  </si>
  <si>
    <t>BBSAG Bull.71</t>
  </si>
  <si>
    <t>Elias D</t>
  </si>
  <si>
    <t>BBSAG Bull.75</t>
  </si>
  <si>
    <t>BBSAG Bull.76</t>
  </si>
  <si>
    <t>BBSAG Bull.78</t>
  </si>
  <si>
    <t>BBSAG Bull.79</t>
  </si>
  <si>
    <t>BBSAG Bull.82</t>
  </si>
  <si>
    <t>BBSAG Bull.86</t>
  </si>
  <si>
    <t>BBSAG Bull.87</t>
  </si>
  <si>
    <t>BBSAG Bull.90</t>
  </si>
  <si>
    <t>BBSAG Bull.91</t>
  </si>
  <si>
    <t>BBSAG Bull.92</t>
  </si>
  <si>
    <t>BBSAG Bull.93</t>
  </si>
  <si>
    <t>BBSAG Bull.95</t>
  </si>
  <si>
    <t>BBSAG Bull.96</t>
  </si>
  <si>
    <t>BBSAG Bull.100</t>
  </si>
  <si>
    <t>BBSAG Bull.102</t>
  </si>
  <si>
    <t>BBSAG Bull.106</t>
  </si>
  <si>
    <t>BBSAG Bull.110</t>
  </si>
  <si>
    <t>Diethelm R</t>
  </si>
  <si>
    <t>BBSAG Bull.114</t>
  </si>
  <si>
    <t>IBVS 5484</t>
  </si>
  <si>
    <t>BBSAG</t>
  </si>
  <si>
    <t>IBVS</t>
  </si>
  <si>
    <t>bad?</t>
  </si>
  <si>
    <t>EB</t>
  </si>
  <si>
    <t>IBVS 5583</t>
  </si>
  <si>
    <t>I</t>
  </si>
  <si>
    <t>II</t>
  </si>
  <si>
    <t>IBVS 5603</t>
  </si>
  <si>
    <t>IBVS 5643</t>
  </si>
  <si>
    <t>See IBVS 5506 for full period analysis, parabolic terms, etc.</t>
  </si>
  <si>
    <t>H.G.van Bueren AOLD 20.206</t>
  </si>
  <si>
    <t>A.A.Wachmann AHSB 7.8.415</t>
  </si>
  <si>
    <t>Krakow interpolation</t>
  </si>
  <si>
    <t>ROTSE</t>
  </si>
  <si>
    <t>IBVS 5506</t>
  </si>
  <si>
    <t>Krajci</t>
  </si>
  <si>
    <t>Secondary is shallow and broad.</t>
  </si>
  <si>
    <t># of data points:</t>
  </si>
  <si>
    <t>HM Mon / GSC 00162-00265</t>
  </si>
  <si>
    <t>IBVS 5731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</si>
  <si>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</si>
  <si>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</si>
  <si>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</si>
  <si>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</si>
  <si>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</si>
  <si>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</si>
  <si>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IBVS 5676</t>
  </si>
  <si>
    <t>IBVS 5806</t>
  </si>
  <si>
    <t>Add cycle</t>
  </si>
  <si>
    <t>Old Cycle</t>
  </si>
  <si>
    <t>Start of linear fit &gt;&gt;&gt;&gt;&gt;&gt;&gt;&gt;&gt;&gt;&gt;&gt;&gt;&gt;&gt;&gt;&gt;&gt;&gt;&gt;&gt;</t>
  </si>
  <si>
    <t>IBVS 5918</t>
  </si>
  <si>
    <t>IBVS 5992</t>
  </si>
  <si>
    <t>OEJV 0074</t>
  </si>
  <si>
    <t>CCD</t>
  </si>
  <si>
    <t>IBVS 6029</t>
  </si>
  <si>
    <t>OEJV 0160</t>
  </si>
  <si>
    <t>IBVS 6149</t>
  </si>
  <si>
    <t>Minima from the Lichtenknecker Database of the BAV</t>
  </si>
  <si>
    <t>C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</si>
  <si>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</si>
  <si>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</si>
  <si>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</si>
  <si>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</si>
  <si>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</si>
  <si>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</si>
  <si>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</si>
  <si>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</si>
  <si>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</si>
  <si>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F </t>
  </si>
  <si>
    <t>2429639.36 </t>
  </si>
  <si>
    <t> 10.01.1940 20:38 </t>
  </si>
  <si>
    <t> -4.90 </t>
  </si>
  <si>
    <t>P </t>
  </si>
  <si>
    <t> H.G.van Bueren </t>
  </si>
  <si>
    <t> AOLD 20.206 </t>
  </si>
  <si>
    <t>2429646.27 </t>
  </si>
  <si>
    <t> 17.01.1940 18:28 </t>
  </si>
  <si>
    <t> -4.92 </t>
  </si>
  <si>
    <t>2429730.25 </t>
  </si>
  <si>
    <t> 10.04.1940 18:00 </t>
  </si>
  <si>
    <t>2429797.19 </t>
  </si>
  <si>
    <t> 16.06.1940 16:33 </t>
  </si>
  <si>
    <t> -4.84 </t>
  </si>
  <si>
    <t>2429996.47 </t>
  </si>
  <si>
    <t> 01.01.1941 23:16 </t>
  </si>
  <si>
    <t>2430000.54 </t>
  </si>
  <si>
    <t> 06.01.1941 00:57 </t>
  </si>
  <si>
    <t> -4.91 </t>
  </si>
  <si>
    <t>2430025.395 </t>
  </si>
  <si>
    <t> 30.01.1941 21:28 </t>
  </si>
  <si>
    <t> -4.918 </t>
  </si>
  <si>
    <t> A.A.Wachmann </t>
  </si>
  <si>
    <t> AHSB 7.8.415 </t>
  </si>
  <si>
    <t>2430041.31 </t>
  </si>
  <si>
    <t> 15.02.1941 19:26 </t>
  </si>
  <si>
    <t>2430072.275 </t>
  </si>
  <si>
    <t> 18.03.1941 18:36 </t>
  </si>
  <si>
    <t>2430076.350 </t>
  </si>
  <si>
    <t> 22.03.1941 20:24 </t>
  </si>
  <si>
    <t> -4.920 </t>
  </si>
  <si>
    <t>2430078.395 </t>
  </si>
  <si>
    <t> 24.03.1941 21:28 </t>
  </si>
  <si>
    <t> -4.913 </t>
  </si>
  <si>
    <t>2430085.31 </t>
  </si>
  <si>
    <t> 31.03.1941 19:26 </t>
  </si>
  <si>
    <t> -4.93 </t>
  </si>
  <si>
    <t>2430101.24 </t>
  </si>
  <si>
    <t> 16.04.1941 17:45 </t>
  </si>
  <si>
    <t>2430103.29 </t>
  </si>
  <si>
    <t> 18.04.1941 18:57 </t>
  </si>
  <si>
    <t> -4.88 </t>
  </si>
  <si>
    <t>2430110.20 </t>
  </si>
  <si>
    <t> 25.04.1941 16:48 </t>
  </si>
  <si>
    <t>2430314.43 </t>
  </si>
  <si>
    <t> 15.11.1941 22:19 </t>
  </si>
  <si>
    <t>2430345.41 </t>
  </si>
  <si>
    <t> 16.12.1941 21:50 </t>
  </si>
  <si>
    <t>2430351.53 </t>
  </si>
  <si>
    <t> 23.12.1941 00:43 </t>
  </si>
  <si>
    <t>2430352.33 </t>
  </si>
  <si>
    <t> 23.12.1941 19:55 </t>
  </si>
  <si>
    <t>2430465.25 </t>
  </si>
  <si>
    <t> 15.04.1942 18:00 </t>
  </si>
  <si>
    <t>2430483.20 </t>
  </si>
  <si>
    <t> 03.05.1942 16:48 </t>
  </si>
  <si>
    <t>2430494.21 </t>
  </si>
  <si>
    <t> 14.05.1942 17:02 </t>
  </si>
  <si>
    <t>2430731.450 </t>
  </si>
  <si>
    <t> 06.01.1943 22:48 </t>
  </si>
  <si>
    <t> -4.923 </t>
  </si>
  <si>
    <t>2431142.370 </t>
  </si>
  <si>
    <t> 21.02.1944 20:52 </t>
  </si>
  <si>
    <t>2431144.420 </t>
  </si>
  <si>
    <t> 23.02.1944 22:04 </t>
  </si>
  <si>
    <t> -4.908 </t>
  </si>
  <si>
    <t>2432887.562 </t>
  </si>
  <si>
    <t> 02.12.1948 01:29 </t>
  </si>
  <si>
    <t> -4.903 </t>
  </si>
  <si>
    <t>2433294.412 </t>
  </si>
  <si>
    <t> 12.01.1950 21:53 </t>
  </si>
  <si>
    <t> -4.893 </t>
  </si>
  <si>
    <t>2433327.440 </t>
  </si>
  <si>
    <t> 14.02.1950 22:33 </t>
  </si>
  <si>
    <t> -4.885 </t>
  </si>
  <si>
    <t>2433705.315 </t>
  </si>
  <si>
    <t> 27.02.1951 19:33 </t>
  </si>
  <si>
    <t> -4.907 </t>
  </si>
  <si>
    <t>2433709.405 </t>
  </si>
  <si>
    <t> 03.03.1951 21:43 </t>
  </si>
  <si>
    <t> -4.894 </t>
  </si>
  <si>
    <t>2434085.270 </t>
  </si>
  <si>
    <t> 13.03.1952 18:28 </t>
  </si>
  <si>
    <t> -4.888 </t>
  </si>
  <si>
    <t>2434444.420 </t>
  </si>
  <si>
    <t> 07.03.1953 22:04 </t>
  </si>
  <si>
    <t> -4.882 </t>
  </si>
  <si>
    <t>2434769.320 </t>
  </si>
  <si>
    <t> 26.01.1954 19:40 </t>
  </si>
  <si>
    <t> -4.884 </t>
  </si>
  <si>
    <t>2434773.390 </t>
  </si>
  <si>
    <t> 30.01.1954 21:21 </t>
  </si>
  <si>
    <t> -4.891 </t>
  </si>
  <si>
    <t>2435131.320 </t>
  </si>
  <si>
    <t> 23.01.1955 19:40 </t>
  </si>
  <si>
    <t>2435161.480 </t>
  </si>
  <si>
    <t> 22.02.1955 23:31 </t>
  </si>
  <si>
    <t> -4.889 </t>
  </si>
  <si>
    <t>2435164.340 </t>
  </si>
  <si>
    <t> 25.02.1955 20:09 </t>
  </si>
  <si>
    <t> -4.883 </t>
  </si>
  <si>
    <t>2435177.360 </t>
  </si>
  <si>
    <t> 10.03.1955 20:38 </t>
  </si>
  <si>
    <t>2435184.310 </t>
  </si>
  <si>
    <t> 17.03.1955 19:26 </t>
  </si>
  <si>
    <t>2435186.355 </t>
  </si>
  <si>
    <t> 19.03.1955 20:31 </t>
  </si>
  <si>
    <t> -4.881 </t>
  </si>
  <si>
    <t>2435428.497 </t>
  </si>
  <si>
    <t> 16.11.1955 23:55 </t>
  </si>
  <si>
    <t> -4.887 </t>
  </si>
  <si>
    <t>2436216.495 </t>
  </si>
  <si>
    <t> 12.01.1958 23:52 </t>
  </si>
  <si>
    <t>2436252.362 </t>
  </si>
  <si>
    <t> 17.02.1958 20:41 </t>
  </si>
  <si>
    <t>2437693.425 </t>
  </si>
  <si>
    <t> 28.01.1962 22:12 </t>
  </si>
  <si>
    <t> -4.079 </t>
  </si>
  <si>
    <t>2437695.475 </t>
  </si>
  <si>
    <t> 30.01.1962 23:24 </t>
  </si>
  <si>
    <t> -4.068 </t>
  </si>
  <si>
    <t>2437704.430 </t>
  </si>
  <si>
    <t> 08.02.1962 22:19 </t>
  </si>
  <si>
    <t> -4.081 </t>
  </si>
  <si>
    <t>2444528.583 </t>
  </si>
  <si>
    <t> 16.10.1980 01:59 </t>
  </si>
  <si>
    <t> -0.011 </t>
  </si>
  <si>
    <t>V </t>
  </si>
  <si>
    <t> K.Locher </t>
  </si>
  <si>
    <t> BBS 51 </t>
  </si>
  <si>
    <t>2444563.638 </t>
  </si>
  <si>
    <t> 20.11.1980 03:18 </t>
  </si>
  <si>
    <t> -0.014 </t>
  </si>
  <si>
    <t>2444566.516 </t>
  </si>
  <si>
    <t> 23.11.1980 00:23 </t>
  </si>
  <si>
    <t> 0.010 </t>
  </si>
  <si>
    <t>2444604.451 </t>
  </si>
  <si>
    <t> 30.12.1980 22:49 </t>
  </si>
  <si>
    <t> 0.033 </t>
  </si>
  <si>
    <t> BBS 52 </t>
  </si>
  <si>
    <t>2444631.334 </t>
  </si>
  <si>
    <t> 26.01.1981 20:00 </t>
  </si>
  <si>
    <t> 0.011 </t>
  </si>
  <si>
    <t>2444910.580 </t>
  </si>
  <si>
    <t> 02.11.1981 01:55 </t>
  </si>
  <si>
    <t> 0.013 </t>
  </si>
  <si>
    <t> BBS 57 </t>
  </si>
  <si>
    <t>2445004.332 </t>
  </si>
  <si>
    <t> 03.02.1982 19:58 </t>
  </si>
  <si>
    <t> 0.004 </t>
  </si>
  <si>
    <t> BBS 59 </t>
  </si>
  <si>
    <t>2445010.452 </t>
  </si>
  <si>
    <t> 09.02.1982 22:50 </t>
  </si>
  <si>
    <t> 0.009 </t>
  </si>
  <si>
    <t>2445043.472 </t>
  </si>
  <si>
    <t> 14.03.1982 23:19 </t>
  </si>
  <si>
    <t>2445061.410 </t>
  </si>
  <si>
    <t> 01.04.1982 21:50 </t>
  </si>
  <si>
    <t> BBS 60 </t>
  </si>
  <si>
    <t>2445259.524 </t>
  </si>
  <si>
    <t> 17.10.1982 00:34 </t>
  </si>
  <si>
    <t> 0.003 </t>
  </si>
  <si>
    <t> BBS 63 </t>
  </si>
  <si>
    <t>2445296.645 </t>
  </si>
  <si>
    <t> 23.11.1982 03:28 </t>
  </si>
  <si>
    <t> 0.028 </t>
  </si>
  <si>
    <t> BBS 64 </t>
  </si>
  <si>
    <t>2445325.573 </t>
  </si>
  <si>
    <t> 22.12.1982 01:45 </t>
  </si>
  <si>
    <t> 0.012 </t>
  </si>
  <si>
    <t>2445368.377 </t>
  </si>
  <si>
    <t> 02.02.1983 21:02 </t>
  </si>
  <si>
    <t> BBS 65 </t>
  </si>
  <si>
    <t>2445596.650 </t>
  </si>
  <si>
    <t> 19.09.1983 03:36 </t>
  </si>
  <si>
    <t> -0.002 </t>
  </si>
  <si>
    <t> BBS 68 </t>
  </si>
  <si>
    <t>2445700.625 </t>
  </si>
  <si>
    <t> 01.01.1984 03:00 </t>
  </si>
  <si>
    <t> 0.021 </t>
  </si>
  <si>
    <t> BBS 70 </t>
  </si>
  <si>
    <t>2445730.366 </t>
  </si>
  <si>
    <t> 30.01.1984 20:47 </t>
  </si>
  <si>
    <t>2445754.413 </t>
  </si>
  <si>
    <t> 23.02.1984 21:54 </t>
  </si>
  <si>
    <t> BBS 71 </t>
  </si>
  <si>
    <t>2445754.416 </t>
  </si>
  <si>
    <t> 23.02.1984 21:59 </t>
  </si>
  <si>
    <t> 0.001 </t>
  </si>
  <si>
    <t> D.Elias </t>
  </si>
  <si>
    <t>2446054.456 </t>
  </si>
  <si>
    <t> 19.12.1984 22:56 </t>
  </si>
  <si>
    <t> 0.006 </t>
  </si>
  <si>
    <t> BBS 75 </t>
  </si>
  <si>
    <t>2446134.358 </t>
  </si>
  <si>
    <t> 09.03.1985 20:35 </t>
  </si>
  <si>
    <t> 0.008 </t>
  </si>
  <si>
    <t> BBS 76 </t>
  </si>
  <si>
    <t>2446349.586 </t>
  </si>
  <si>
    <t> 11.10.1985 02:03 </t>
  </si>
  <si>
    <t> -0.006 </t>
  </si>
  <si>
    <t> BBS 78 </t>
  </si>
  <si>
    <t>2446404.623 </t>
  </si>
  <si>
    <t> 05.12.1985 02:57 </t>
  </si>
  <si>
    <t> BBS 79 </t>
  </si>
  <si>
    <t>2446762.548 </t>
  </si>
  <si>
    <t> 28.11.1986 01:09 </t>
  </si>
  <si>
    <t> 0.000 </t>
  </si>
  <si>
    <t> BBS 82 </t>
  </si>
  <si>
    <t>2447151.452 </t>
  </si>
  <si>
    <t> 21.12.1987 22:50 </t>
  </si>
  <si>
    <t> BBS 86 </t>
  </si>
  <si>
    <t>2447177.535 </t>
  </si>
  <si>
    <t> 17.01.1988 00:50 </t>
  </si>
  <si>
    <t> -0.007 </t>
  </si>
  <si>
    <t> BBS 87 </t>
  </si>
  <si>
    <t>2447531.380 </t>
  </si>
  <si>
    <t> 04.01.1989 21:07 </t>
  </si>
  <si>
    <t> BBS 90 </t>
  </si>
  <si>
    <t>2447591.302 </t>
  </si>
  <si>
    <t> 05.03.1989 19:14 </t>
  </si>
  <si>
    <t> -0.010 </t>
  </si>
  <si>
    <t> BBS 91 </t>
  </si>
  <si>
    <t>2447801.648 </t>
  </si>
  <si>
    <t> 02.10.1989 03:33 </t>
  </si>
  <si>
    <t> -0.015 </t>
  </si>
  <si>
    <t> BBS 92 </t>
  </si>
  <si>
    <t>2447854.634 </t>
  </si>
  <si>
    <t> 24.11.1989 03:12 </t>
  </si>
  <si>
    <t> -0.024 </t>
  </si>
  <si>
    <t> BBS 93 </t>
  </si>
  <si>
    <t>2447975.319 </t>
  </si>
  <si>
    <t> 24.03.1990 19:39 </t>
  </si>
  <si>
    <t> -0.005 </t>
  </si>
  <si>
    <t> BBS 95 </t>
  </si>
  <si>
    <t>2448183.628 </t>
  </si>
  <si>
    <t> 19.10.1990 03:04 </t>
  </si>
  <si>
    <t> -0.008 </t>
  </si>
  <si>
    <t> BBS 96 </t>
  </si>
  <si>
    <t>2448690.348 </t>
  </si>
  <si>
    <t> 08.03.1992 20:21 </t>
  </si>
  <si>
    <t> -0.004 </t>
  </si>
  <si>
    <t> P.Frank </t>
  </si>
  <si>
    <t>BAVM 60 </t>
  </si>
  <si>
    <t>2448712.357 </t>
  </si>
  <si>
    <t> 30.03.1992 20:34 </t>
  </si>
  <si>
    <t> -0.009 </t>
  </si>
  <si>
    <t> BBS 100 </t>
  </si>
  <si>
    <t>2448960.613 </t>
  </si>
  <si>
    <t> 04.12.1992 02:42 </t>
  </si>
  <si>
    <t> BBS 102 </t>
  </si>
  <si>
    <t>2449416.378 </t>
  </si>
  <si>
    <t> 04.03.1994 21:04 </t>
  </si>
  <si>
    <t> BBS 106 </t>
  </si>
  <si>
    <t>2449993.600 </t>
  </si>
  <si>
    <t> 03.10.1995 02:24 </t>
  </si>
  <si>
    <t> -0.028 </t>
  </si>
  <si>
    <t> BBS 110 </t>
  </si>
  <si>
    <t>2450489.3359 </t>
  </si>
  <si>
    <t> 09.02.1997 20:03 </t>
  </si>
  <si>
    <t> -0.0020 </t>
  </si>
  <si>
    <t>E </t>
  </si>
  <si>
    <t>?</t>
  </si>
  <si>
    <t> R.Diethelm </t>
  </si>
  <si>
    <t> BBS 114 </t>
  </si>
  <si>
    <t>2451968.31102 </t>
  </si>
  <si>
    <t> 27.02.2001 19:27 </t>
  </si>
  <si>
    <t> -0.00233 </t>
  </si>
  <si>
    <t>C </t>
  </si>
  <si>
    <t>o</t>
  </si>
  <si>
    <t> J.Šafár </t>
  </si>
  <si>
    <t>OEJV 0074 </t>
  </si>
  <si>
    <t>2452279.3523 </t>
  </si>
  <si>
    <t> 04.01.2002 20:27 </t>
  </si>
  <si>
    <t> -0.0025 </t>
  </si>
  <si>
    <t>R</t>
  </si>
  <si>
    <t> M.Zejda </t>
  </si>
  <si>
    <t>IBVS 5583 </t>
  </si>
  <si>
    <t>2452279.5569 </t>
  </si>
  <si>
    <t> 05.01.2002 01:21 </t>
  </si>
  <si>
    <t> -0.0017 </t>
  </si>
  <si>
    <t>2452321.34310 </t>
  </si>
  <si>
    <t> 15.02.2002 20:14 </t>
  </si>
  <si>
    <t> -0.00023 </t>
  </si>
  <si>
    <t> P.Hájek </t>
  </si>
  <si>
    <t>2452670.2956 </t>
  </si>
  <si>
    <t> 30.01.2003 19:05 </t>
  </si>
  <si>
    <t> -0.0012 </t>
  </si>
  <si>
    <t> L.Kotková &amp; M.Wolf </t>
  </si>
  <si>
    <t>IBVS 5676 </t>
  </si>
  <si>
    <t>2452672.3355 </t>
  </si>
  <si>
    <t> 01.02.2003 20:03 </t>
  </si>
  <si>
    <t> 0.0005 </t>
  </si>
  <si>
    <t>2452683.3404 </t>
  </si>
  <si>
    <t> 12.02.2003 20:10 </t>
  </si>
  <si>
    <t> -0.0013 </t>
  </si>
  <si>
    <t>-I</t>
  </si>
  <si>
    <t> F.Agerer </t>
  </si>
  <si>
    <t>BAVM 158 </t>
  </si>
  <si>
    <t>2452981.5415 </t>
  </si>
  <si>
    <t> 08.12.2003 00:59 </t>
  </si>
  <si>
    <t>20483.5</t>
  </si>
  <si>
    <t> -0.0005 </t>
  </si>
  <si>
    <t>2453060.4221 </t>
  </si>
  <si>
    <t> 24.02.2004 22:07 </t>
  </si>
  <si>
    <t>20677</t>
  </si>
  <si>
    <t>BAVM 172 </t>
  </si>
  <si>
    <t>2453331.9214 </t>
  </si>
  <si>
    <t> 22.11.2004 10:06 </t>
  </si>
  <si>
    <t>21343</t>
  </si>
  <si>
    <t> -0.0008 </t>
  </si>
  <si>
    <t> T. Krajci </t>
  </si>
  <si>
    <t>IBVS 5690 </t>
  </si>
  <si>
    <t>2453354.7496 </t>
  </si>
  <si>
    <t> 15.12.2004 05:59 </t>
  </si>
  <si>
    <t>21399</t>
  </si>
  <si>
    <t> -0.0014 </t>
  </si>
  <si>
    <t> S.Dvorak </t>
  </si>
  <si>
    <t>IBVS 5603 </t>
  </si>
  <si>
    <t>2453407.3374 </t>
  </si>
  <si>
    <t> 05.02.2005 20:05 </t>
  </si>
  <si>
    <t>21528</t>
  </si>
  <si>
    <t> M. Zejda et al. </t>
  </si>
  <si>
    <t>IBVS 5741 </t>
  </si>
  <si>
    <t>2453780.3419 </t>
  </si>
  <si>
    <t> 13.02.2006 20:12 </t>
  </si>
  <si>
    <t>22443</t>
  </si>
  <si>
    <t> -0.0018 </t>
  </si>
  <si>
    <t> Agerer </t>
  </si>
  <si>
    <t>BAVM 178 </t>
  </si>
  <si>
    <t>2454053.8793 </t>
  </si>
  <si>
    <t> 14.11.2006 09:06 </t>
  </si>
  <si>
    <t>23114</t>
  </si>
  <si>
    <t> -0.0015 </t>
  </si>
  <si>
    <t> T.Krajci </t>
  </si>
  <si>
    <t>IBVS 5806 </t>
  </si>
  <si>
    <t>2454054.2865 </t>
  </si>
  <si>
    <t> 14.11.2006 18:52 </t>
  </si>
  <si>
    <t>23115</t>
  </si>
  <si>
    <t> -0.0019 </t>
  </si>
  <si>
    <t> K. Nagai et al. </t>
  </si>
  <si>
    <t>VSB 45 </t>
  </si>
  <si>
    <t>2454866.3406 </t>
  </si>
  <si>
    <t> 03.02.2009 20:10 </t>
  </si>
  <si>
    <t>25107</t>
  </si>
  <si>
    <t> 0.0017 </t>
  </si>
  <si>
    <t>BAVM 209 </t>
  </si>
  <si>
    <t>2454866.5462 </t>
  </si>
  <si>
    <t> 04.02.2009 01:06 </t>
  </si>
  <si>
    <t>25107.5</t>
  </si>
  <si>
    <t> 0.0034 </t>
  </si>
  <si>
    <t>2455607.6665 </t>
  </si>
  <si>
    <t> 15.02.2011 03:59 </t>
  </si>
  <si>
    <t>26925.5</t>
  </si>
  <si>
    <t> 0.0054 </t>
  </si>
  <si>
    <t>IBVS 5992 </t>
  </si>
  <si>
    <t>2455978.6288 </t>
  </si>
  <si>
    <t> 21.02.2012 03:05 </t>
  </si>
  <si>
    <t>27835.5</t>
  </si>
  <si>
    <t> 0.0008 </t>
  </si>
  <si>
    <t>IBVS 6029 </t>
  </si>
  <si>
    <t>2455992.28917 </t>
  </si>
  <si>
    <t> 05.03.2012 18:56 </t>
  </si>
  <si>
    <t>27869</t>
  </si>
  <si>
    <t> 0.00473 </t>
  </si>
  <si>
    <t> K.Honkova </t>
  </si>
  <si>
    <t>OEJV 0160 </t>
  </si>
  <si>
    <t>2456713.4343 </t>
  </si>
  <si>
    <t> 24.02.2014 22:25 </t>
  </si>
  <si>
    <t>29638</t>
  </si>
  <si>
    <t> 0.0066 </t>
  </si>
  <si>
    <t>BAVM 238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</si>
</sst>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ont="1" applyAlignment="1">
      <alignment horizontal="left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6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6" fillId="33" borderId="18" xfId="54" applyFill="1" applyBorder="1" applyAlignment="1" applyProtection="1">
      <alignment horizontal="right" vertical="top" wrapText="1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HM Mon -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A!$F$21:$F$951</c:f>
              <c:numCache/>
            </c:numRef>
          </c:xVal>
          <c:yVal>
            <c:numRef>
              <c:f>A!$H$21:$H$951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A!$D$21:$D$951</c:f>
                <c:numCache>
                  <c:ptCount val="93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0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0.007</c:v>
                  </c:pt>
                  <c:pt idx="85">
                    <c:v>0.004</c:v>
                  </c:pt>
                  <c:pt idx="86">
                    <c:v>NaN</c:v>
                  </c:pt>
                  <c:pt idx="87">
                    <c:v>0.006</c:v>
                  </c:pt>
                  <c:pt idx="88">
                    <c:v>0.0006</c:v>
                  </c:pt>
                  <c:pt idx="89">
                    <c:v>NaN</c:v>
                  </c:pt>
                  <c:pt idx="90">
                    <c:v>0.0029</c:v>
                  </c:pt>
                  <c:pt idx="91">
                    <c:v>0.0024</c:v>
                  </c:pt>
                  <c:pt idx="92">
                    <c:v>0.0059</c:v>
                  </c:pt>
                  <c:pt idx="93">
                    <c:v>0</c:v>
                  </c:pt>
                  <c:pt idx="94">
                    <c:v>0.0004</c:v>
                  </c:pt>
                  <c:pt idx="95">
                    <c:v>0.0008</c:v>
                  </c:pt>
                  <c:pt idx="96">
                    <c:v>0.0005</c:v>
                  </c:pt>
                  <c:pt idx="97">
                    <c:v>0.0001</c:v>
                  </c:pt>
                  <c:pt idx="98">
                    <c:v>0.0083</c:v>
                  </c:pt>
                  <c:pt idx="99">
                    <c:v>0.0002</c:v>
                  </c:pt>
                  <c:pt idx="100">
                    <c:v>0.0001</c:v>
                  </c:pt>
                  <c:pt idx="101">
                    <c:v>0.0014</c:v>
                  </c:pt>
                  <c:pt idx="102">
                    <c:v>0.0004</c:v>
                  </c:pt>
                  <c:pt idx="103">
                    <c:v>0.0003</c:v>
                  </c:pt>
                  <c:pt idx="104">
                    <c:v>NaN</c:v>
                  </c:pt>
                  <c:pt idx="105">
                    <c:v>0.0004</c:v>
                  </c:pt>
                  <c:pt idx="106">
                    <c:v>NaN</c:v>
                  </c:pt>
                  <c:pt idx="107">
                    <c:v>0.0002</c:v>
                  </c:pt>
                  <c:pt idx="108">
                    <c:v>NaN</c:v>
                  </c:pt>
                  <c:pt idx="109">
                    <c:v>0.0003</c:v>
                  </c:pt>
                  <c:pt idx="110">
                    <c:v>0.0012</c:v>
                  </c:pt>
                  <c:pt idx="111">
                    <c:v>0.0015</c:v>
                  </c:pt>
                  <c:pt idx="112">
                    <c:v>0.0008</c:v>
                  </c:pt>
                  <c:pt idx="113">
                    <c:v>0.0003</c:v>
                  </c:pt>
                  <c:pt idx="114">
                    <c:v>0.0007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</c:numCache>
              </c:numRef>
            </c:plus>
            <c:minus>
              <c:numRef>
                <c:f>A!$D$21:$D$951</c:f>
                <c:numCache>
                  <c:ptCount val="93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0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0.007</c:v>
                  </c:pt>
                  <c:pt idx="85">
                    <c:v>0.004</c:v>
                  </c:pt>
                  <c:pt idx="86">
                    <c:v>NaN</c:v>
                  </c:pt>
                  <c:pt idx="87">
                    <c:v>0.006</c:v>
                  </c:pt>
                  <c:pt idx="88">
                    <c:v>0.0006</c:v>
                  </c:pt>
                  <c:pt idx="89">
                    <c:v>NaN</c:v>
                  </c:pt>
                  <c:pt idx="90">
                    <c:v>0.0029</c:v>
                  </c:pt>
                  <c:pt idx="91">
                    <c:v>0.0024</c:v>
                  </c:pt>
                  <c:pt idx="92">
                    <c:v>0.0059</c:v>
                  </c:pt>
                  <c:pt idx="93">
                    <c:v>0</c:v>
                  </c:pt>
                  <c:pt idx="94">
                    <c:v>0.0004</c:v>
                  </c:pt>
                  <c:pt idx="95">
                    <c:v>0.0008</c:v>
                  </c:pt>
                  <c:pt idx="96">
                    <c:v>0.0005</c:v>
                  </c:pt>
                  <c:pt idx="97">
                    <c:v>0.0001</c:v>
                  </c:pt>
                  <c:pt idx="98">
                    <c:v>0.0083</c:v>
                  </c:pt>
                  <c:pt idx="99">
                    <c:v>0.0002</c:v>
                  </c:pt>
                  <c:pt idx="100">
                    <c:v>0.0001</c:v>
                  </c:pt>
                  <c:pt idx="101">
                    <c:v>0.0014</c:v>
                  </c:pt>
                  <c:pt idx="102">
                    <c:v>0.0004</c:v>
                  </c:pt>
                  <c:pt idx="103">
                    <c:v>0.0003</c:v>
                  </c:pt>
                  <c:pt idx="104">
                    <c:v>NaN</c:v>
                  </c:pt>
                  <c:pt idx="105">
                    <c:v>0.0004</c:v>
                  </c:pt>
                  <c:pt idx="106">
                    <c:v>NaN</c:v>
                  </c:pt>
                  <c:pt idx="107">
                    <c:v>0.0002</c:v>
                  </c:pt>
                  <c:pt idx="108">
                    <c:v>NaN</c:v>
                  </c:pt>
                  <c:pt idx="109">
                    <c:v>0.0003</c:v>
                  </c:pt>
                  <c:pt idx="110">
                    <c:v>0.0012</c:v>
                  </c:pt>
                  <c:pt idx="111">
                    <c:v>0.0015</c:v>
                  </c:pt>
                  <c:pt idx="112">
                    <c:v>0.0008</c:v>
                  </c:pt>
                  <c:pt idx="113">
                    <c:v>0.0003</c:v>
                  </c:pt>
                  <c:pt idx="114">
                    <c:v>0.0007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A!$F$21:$F$951</c:f>
              <c:numCache/>
            </c:numRef>
          </c:xVal>
          <c:yVal>
            <c:numRef>
              <c:f>A!$I$21:$I$951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NaN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A!$F$21:$F$951</c:f>
              <c:numCache/>
            </c:numRef>
          </c:xVal>
          <c:yVal>
            <c:numRef>
              <c:f>A!$J$21:$J$951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A!$D$21:$D$52</c:f>
                <c:numCache>
                  <c:ptCount val="3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</c:numCache>
              </c:numRef>
            </c:plus>
            <c:minus>
              <c:numRef>
                <c:f>A!$D$21:$D$52</c:f>
                <c:numCache>
                  <c:ptCount val="3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A!$F$21:$F$951</c:f>
              <c:numCache/>
            </c:numRef>
          </c:xVal>
          <c:yVal>
            <c:numRef>
              <c:f>A!$K$21:$K$951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A!$D$21:$D$52</c:f>
                <c:numCache>
                  <c:ptCount val="3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</c:numCache>
              </c:numRef>
            </c:plus>
            <c:minus>
              <c:numRef>
                <c:f>A!$D$21:$D$52</c:f>
                <c:numCache>
                  <c:ptCount val="3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A!$F$21:$F$951</c:f>
              <c:numCache/>
            </c:numRef>
          </c:xVal>
          <c:yVal>
            <c:numRef>
              <c:f>A!$L$21:$L$951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A!$D$21:$D$52</c:f>
                <c:numCache>
                  <c:ptCount val="3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</c:numCache>
              </c:numRef>
            </c:plus>
            <c:minus>
              <c:numRef>
                <c:f>A!$D$21:$D$52</c:f>
                <c:numCache>
                  <c:ptCount val="3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A!$F$21:$F$951</c:f>
              <c:numCache/>
            </c:numRef>
          </c:xVal>
          <c:yVal>
            <c:numRef>
              <c:f>A!$M$21:$M$951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A!$D$21:$D$52</c:f>
                <c:numCache>
                  <c:ptCount val="3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</c:numCache>
              </c:numRef>
            </c:plus>
            <c:minus>
              <c:numRef>
                <c:f>A!$D$21:$D$52</c:f>
                <c:numCache>
                  <c:ptCount val="3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A!$F$21:$F$951</c:f>
              <c:numCache/>
            </c:numRef>
          </c:xVal>
          <c:yVal>
            <c:numRef>
              <c:f>A!$N$21:$N$951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A!$F$21:$F$951</c:f>
              <c:numCache/>
            </c:numRef>
          </c:xVal>
          <c:yVal>
            <c:numRef>
              <c:f>A!$O$21:$O$951</c:f>
              <c:numCache/>
            </c:numRef>
          </c:yVal>
          <c:smooth val="0"/>
        </c:ser>
        <c:axId val="2402303"/>
        <c:axId val="21620728"/>
      </c:scatterChart>
      <c:valAx>
        <c:axId val="2402303"/>
        <c:scaling>
          <c:orientation val="minMax"/>
          <c:min val="1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20728"/>
        <c:crosses val="autoZero"/>
        <c:crossBetween val="midCat"/>
        <c:dispUnits/>
      </c:valAx>
      <c:valAx>
        <c:axId val="21620728"/>
        <c:scaling>
          <c:orientation val="minMax"/>
          <c:max val="0.01"/>
          <c:min val="-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230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625"/>
          <c:y val="0.9305"/>
          <c:w val="0.9937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HM Mon -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475"/>
          <c:w val="0.888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A!$F$21:$F$951</c:f>
              <c:numCache/>
            </c:numRef>
          </c:xVal>
          <c:yVal>
            <c:numRef>
              <c:f>A!$H$21:$H$951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A!$D$21:$D$951</c:f>
                <c:numCache>
                  <c:ptCount val="93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0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0.007</c:v>
                  </c:pt>
                  <c:pt idx="85">
                    <c:v>0.004</c:v>
                  </c:pt>
                  <c:pt idx="86">
                    <c:v>NaN</c:v>
                  </c:pt>
                  <c:pt idx="87">
                    <c:v>0.006</c:v>
                  </c:pt>
                  <c:pt idx="88">
                    <c:v>0.0006</c:v>
                  </c:pt>
                  <c:pt idx="89">
                    <c:v>NaN</c:v>
                  </c:pt>
                  <c:pt idx="90">
                    <c:v>0.0029</c:v>
                  </c:pt>
                  <c:pt idx="91">
                    <c:v>0.0024</c:v>
                  </c:pt>
                  <c:pt idx="92">
                    <c:v>0.0059</c:v>
                  </c:pt>
                  <c:pt idx="93">
                    <c:v>0</c:v>
                  </c:pt>
                  <c:pt idx="94">
                    <c:v>0.0004</c:v>
                  </c:pt>
                  <c:pt idx="95">
                    <c:v>0.0008</c:v>
                  </c:pt>
                  <c:pt idx="96">
                    <c:v>0.0005</c:v>
                  </c:pt>
                  <c:pt idx="97">
                    <c:v>0.0001</c:v>
                  </c:pt>
                  <c:pt idx="98">
                    <c:v>0.0083</c:v>
                  </c:pt>
                  <c:pt idx="99">
                    <c:v>0.0002</c:v>
                  </c:pt>
                  <c:pt idx="100">
                    <c:v>0.0001</c:v>
                  </c:pt>
                  <c:pt idx="101">
                    <c:v>0.0014</c:v>
                  </c:pt>
                  <c:pt idx="102">
                    <c:v>0.0004</c:v>
                  </c:pt>
                  <c:pt idx="103">
                    <c:v>0.0003</c:v>
                  </c:pt>
                  <c:pt idx="104">
                    <c:v>NaN</c:v>
                  </c:pt>
                  <c:pt idx="105">
                    <c:v>0.0004</c:v>
                  </c:pt>
                  <c:pt idx="106">
                    <c:v>NaN</c:v>
                  </c:pt>
                  <c:pt idx="107">
                    <c:v>0.0002</c:v>
                  </c:pt>
                  <c:pt idx="108">
                    <c:v>NaN</c:v>
                  </c:pt>
                  <c:pt idx="109">
                    <c:v>0.0003</c:v>
                  </c:pt>
                  <c:pt idx="110">
                    <c:v>0.0012</c:v>
                  </c:pt>
                  <c:pt idx="111">
                    <c:v>0.0015</c:v>
                  </c:pt>
                  <c:pt idx="112">
                    <c:v>0.0008</c:v>
                  </c:pt>
                  <c:pt idx="113">
                    <c:v>0.0003</c:v>
                  </c:pt>
                  <c:pt idx="114">
                    <c:v>0.0007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</c:numCache>
              </c:numRef>
            </c:plus>
            <c:minus>
              <c:numRef>
                <c:f>A!$D$21:$D$951</c:f>
                <c:numCache>
                  <c:ptCount val="93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0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0.007</c:v>
                  </c:pt>
                  <c:pt idx="85">
                    <c:v>0.004</c:v>
                  </c:pt>
                  <c:pt idx="86">
                    <c:v>NaN</c:v>
                  </c:pt>
                  <c:pt idx="87">
                    <c:v>0.006</c:v>
                  </c:pt>
                  <c:pt idx="88">
                    <c:v>0.0006</c:v>
                  </c:pt>
                  <c:pt idx="89">
                    <c:v>NaN</c:v>
                  </c:pt>
                  <c:pt idx="90">
                    <c:v>0.0029</c:v>
                  </c:pt>
                  <c:pt idx="91">
                    <c:v>0.0024</c:v>
                  </c:pt>
                  <c:pt idx="92">
                    <c:v>0.0059</c:v>
                  </c:pt>
                  <c:pt idx="93">
                    <c:v>0</c:v>
                  </c:pt>
                  <c:pt idx="94">
                    <c:v>0.0004</c:v>
                  </c:pt>
                  <c:pt idx="95">
                    <c:v>0.0008</c:v>
                  </c:pt>
                  <c:pt idx="96">
                    <c:v>0.0005</c:v>
                  </c:pt>
                  <c:pt idx="97">
                    <c:v>0.0001</c:v>
                  </c:pt>
                  <c:pt idx="98">
                    <c:v>0.0083</c:v>
                  </c:pt>
                  <c:pt idx="99">
                    <c:v>0.0002</c:v>
                  </c:pt>
                  <c:pt idx="100">
                    <c:v>0.0001</c:v>
                  </c:pt>
                  <c:pt idx="101">
                    <c:v>0.0014</c:v>
                  </c:pt>
                  <c:pt idx="102">
                    <c:v>0.0004</c:v>
                  </c:pt>
                  <c:pt idx="103">
                    <c:v>0.0003</c:v>
                  </c:pt>
                  <c:pt idx="104">
                    <c:v>NaN</c:v>
                  </c:pt>
                  <c:pt idx="105">
                    <c:v>0.0004</c:v>
                  </c:pt>
                  <c:pt idx="106">
                    <c:v>NaN</c:v>
                  </c:pt>
                  <c:pt idx="107">
                    <c:v>0.0002</c:v>
                  </c:pt>
                  <c:pt idx="108">
                    <c:v>NaN</c:v>
                  </c:pt>
                  <c:pt idx="109">
                    <c:v>0.0003</c:v>
                  </c:pt>
                  <c:pt idx="110">
                    <c:v>0.0012</c:v>
                  </c:pt>
                  <c:pt idx="111">
                    <c:v>0.0015</c:v>
                  </c:pt>
                  <c:pt idx="112">
                    <c:v>0.0008</c:v>
                  </c:pt>
                  <c:pt idx="113">
                    <c:v>0.0003</c:v>
                  </c:pt>
                  <c:pt idx="114">
                    <c:v>0.0007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A!$F$21:$F$951</c:f>
              <c:numCache/>
            </c:numRef>
          </c:xVal>
          <c:yVal>
            <c:numRef>
              <c:f>A!$I$21:$I$951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NaN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A!$F$21:$F$951</c:f>
              <c:numCache/>
            </c:numRef>
          </c:xVal>
          <c:yVal>
            <c:numRef>
              <c:f>A!$J$21:$J$951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A!$D$21:$D$52</c:f>
                <c:numCache>
                  <c:ptCount val="3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</c:numCache>
              </c:numRef>
            </c:plus>
            <c:minus>
              <c:numRef>
                <c:f>A!$D$21:$D$52</c:f>
                <c:numCache>
                  <c:ptCount val="3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A!$F$21:$F$951</c:f>
              <c:numCache/>
            </c:numRef>
          </c:xVal>
          <c:yVal>
            <c:numRef>
              <c:f>A!$K$21:$K$951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A!$D$21:$D$52</c:f>
                <c:numCache>
                  <c:ptCount val="3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</c:numCache>
              </c:numRef>
            </c:plus>
            <c:minus>
              <c:numRef>
                <c:f>A!$D$21:$D$52</c:f>
                <c:numCache>
                  <c:ptCount val="3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A!$F$21:$F$951</c:f>
              <c:numCache/>
            </c:numRef>
          </c:xVal>
          <c:yVal>
            <c:numRef>
              <c:f>A!$L$21:$L$951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A!$D$21:$D$52</c:f>
                <c:numCache>
                  <c:ptCount val="3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</c:numCache>
              </c:numRef>
            </c:plus>
            <c:minus>
              <c:numRef>
                <c:f>A!$D$21:$D$52</c:f>
                <c:numCache>
                  <c:ptCount val="3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A!$F$21:$F$951</c:f>
              <c:numCache/>
            </c:numRef>
          </c:xVal>
          <c:yVal>
            <c:numRef>
              <c:f>A!$M$21:$M$951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A!$D$21:$D$52</c:f>
                <c:numCache>
                  <c:ptCount val="3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</c:numCache>
              </c:numRef>
            </c:plus>
            <c:minus>
              <c:numRef>
                <c:f>A!$D$21:$D$52</c:f>
                <c:numCache>
                  <c:ptCount val="3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A!$F$21:$F$951</c:f>
              <c:numCache/>
            </c:numRef>
          </c:xVal>
          <c:yVal>
            <c:numRef>
              <c:f>A!$N$21:$N$951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A!$F$21:$F$951</c:f>
              <c:numCache/>
            </c:numRef>
          </c:xVal>
          <c:yVal>
            <c:numRef>
              <c:f>A!$O$21:$O$951</c:f>
              <c:numCache/>
            </c:numRef>
          </c:yVal>
          <c:smooth val="0"/>
        </c:ser>
        <c:axId val="60368825"/>
        <c:axId val="6448514"/>
      </c:scatterChart>
      <c:valAx>
        <c:axId val="60368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8514"/>
        <c:crosses val="autoZero"/>
        <c:crossBetween val="midCat"/>
        <c:dispUnits/>
      </c:valAx>
      <c:valAx>
        <c:axId val="6448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6882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85"/>
          <c:y val="0.93075"/>
          <c:w val="0.991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13</xdr:col>
      <xdr:colOff>28575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3762375" y="0"/>
        <a:ext cx="46101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21</xdr:col>
      <xdr:colOff>171450</xdr:colOff>
      <xdr:row>18</xdr:row>
      <xdr:rowOff>28575</xdr:rowOff>
    </xdr:to>
    <xdr:graphicFrame>
      <xdr:nvGraphicFramePr>
        <xdr:cNvPr id="2" name="Chart 2"/>
        <xdr:cNvGraphicFramePr/>
      </xdr:nvGraphicFramePr>
      <xdr:xfrm>
        <a:off x="8915400" y="0"/>
        <a:ext cx="46196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60" TargetMode="External" /><Relationship Id="rId2" Type="http://schemas.openxmlformats.org/officeDocument/2006/relationships/hyperlink" Target="http://var.astro.cz/oejv/issues/oejv0074.pdf" TargetMode="External" /><Relationship Id="rId3" Type="http://schemas.openxmlformats.org/officeDocument/2006/relationships/hyperlink" Target="http://www.konkoly.hu/cgi-bin/IBVS?5583" TargetMode="External" /><Relationship Id="rId4" Type="http://schemas.openxmlformats.org/officeDocument/2006/relationships/hyperlink" Target="http://www.konkoly.hu/cgi-bin/IBVS?5583" TargetMode="External" /><Relationship Id="rId5" Type="http://schemas.openxmlformats.org/officeDocument/2006/relationships/hyperlink" Target="http://var.astro.cz/oejv/issues/oejv0074.pdf" TargetMode="External" /><Relationship Id="rId6" Type="http://schemas.openxmlformats.org/officeDocument/2006/relationships/hyperlink" Target="http://www.konkoly.hu/cgi-bin/IBVS?5676" TargetMode="External" /><Relationship Id="rId7" Type="http://schemas.openxmlformats.org/officeDocument/2006/relationships/hyperlink" Target="http://www.konkoly.hu/cgi-bin/IBVS?5583" TargetMode="External" /><Relationship Id="rId8" Type="http://schemas.openxmlformats.org/officeDocument/2006/relationships/hyperlink" Target="http://www.bav-astro.de/sfs/BAVM_link.php?BAVMnr=158" TargetMode="External" /><Relationship Id="rId9" Type="http://schemas.openxmlformats.org/officeDocument/2006/relationships/hyperlink" Target="http://www.konkoly.hu/cgi-bin/IBVS?5676" TargetMode="External" /><Relationship Id="rId10" Type="http://schemas.openxmlformats.org/officeDocument/2006/relationships/hyperlink" Target="http://www.bav-astro.de/sfs/BAVM_link.php?BAVMnr=172" TargetMode="External" /><Relationship Id="rId11" Type="http://schemas.openxmlformats.org/officeDocument/2006/relationships/hyperlink" Target="http://www.konkoly.hu/cgi-bin/IBVS?5690" TargetMode="External" /><Relationship Id="rId12" Type="http://schemas.openxmlformats.org/officeDocument/2006/relationships/hyperlink" Target="http://www.konkoly.hu/cgi-bin/IBVS?5603" TargetMode="External" /><Relationship Id="rId13" Type="http://schemas.openxmlformats.org/officeDocument/2006/relationships/hyperlink" Target="http://www.konkoly.hu/cgi-bin/IBVS?5741" TargetMode="External" /><Relationship Id="rId14" Type="http://schemas.openxmlformats.org/officeDocument/2006/relationships/hyperlink" Target="http://www.bav-astro.de/sfs/BAVM_link.php?BAVMnr=178" TargetMode="External" /><Relationship Id="rId15" Type="http://schemas.openxmlformats.org/officeDocument/2006/relationships/hyperlink" Target="http://www.konkoly.hu/cgi-bin/IBVS?5806" TargetMode="External" /><Relationship Id="rId16" Type="http://schemas.openxmlformats.org/officeDocument/2006/relationships/hyperlink" Target="http://vsolj.cetus-net.org/no45.pdf" TargetMode="External" /><Relationship Id="rId17" Type="http://schemas.openxmlformats.org/officeDocument/2006/relationships/hyperlink" Target="http://www.bav-astro.de/sfs/BAVM_link.php?BAVMnr=209" TargetMode="External" /><Relationship Id="rId18" Type="http://schemas.openxmlformats.org/officeDocument/2006/relationships/hyperlink" Target="http://www.bav-astro.de/sfs/BAVM_link.php?BAVMnr=209" TargetMode="External" /><Relationship Id="rId19" Type="http://schemas.openxmlformats.org/officeDocument/2006/relationships/hyperlink" Target="http://www.konkoly.hu/cgi-bin/IBVS?5992" TargetMode="External" /><Relationship Id="rId20" Type="http://schemas.openxmlformats.org/officeDocument/2006/relationships/hyperlink" Target="http://www.konkoly.hu/cgi-bin/IBVS?6029" TargetMode="External" /><Relationship Id="rId21" Type="http://schemas.openxmlformats.org/officeDocument/2006/relationships/hyperlink" Target="http://var.astro.cz/oejv/issues/oejv0160.pdf" TargetMode="External" /><Relationship Id="rId22" Type="http://schemas.openxmlformats.org/officeDocument/2006/relationships/hyperlink" Target="http://www.bav-astro.de/sfs/BAVM_link.php?BAVMnr=23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4"/>
  <sheetViews>
    <sheetView tabSelected="1" zoomScalePageLayoutView="0" workbookViewId="0" topLeftCell="A1">
      <selection activeCell="E6" sqref="E6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5.57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81</v>
      </c>
    </row>
    <row r="2" spans="1:3" ht="12.75">
      <c r="A2" t="s">
        <v>25</v>
      </c>
      <c r="B2" s="11" t="s">
        <v>66</v>
      </c>
      <c r="C2" s="10" t="s">
        <v>72</v>
      </c>
    </row>
    <row r="3" ht="13.5" thickBot="1">
      <c r="C3" s="9" t="s">
        <v>79</v>
      </c>
    </row>
    <row r="4" spans="1:4" ht="14.25" thickBot="1" thickTop="1">
      <c r="A4" s="6" t="s">
        <v>0</v>
      </c>
      <c r="C4" s="3">
        <v>44631.323</v>
      </c>
      <c r="D4" s="4">
        <v>0.40765587</v>
      </c>
    </row>
    <row r="5" ht="13.5" thickTop="1"/>
    <row r="6" ht="12.75">
      <c r="A6" s="6" t="s">
        <v>1</v>
      </c>
    </row>
    <row r="7" spans="1:3" ht="12.75">
      <c r="A7" t="s">
        <v>2</v>
      </c>
      <c r="C7">
        <f>+C4</f>
        <v>44631.323</v>
      </c>
    </row>
    <row r="8" spans="1:3" ht="12.75">
      <c r="A8" t="s">
        <v>3</v>
      </c>
      <c r="C8">
        <f>+D4</f>
        <v>0.40765587</v>
      </c>
    </row>
    <row r="9" spans="1:5" ht="12.75">
      <c r="A9" s="18" t="s">
        <v>83</v>
      </c>
      <c r="B9" s="16"/>
      <c r="C9" s="19">
        <v>-9.5</v>
      </c>
      <c r="D9" s="16" t="s">
        <v>84</v>
      </c>
      <c r="E9" s="16"/>
    </row>
    <row r="10" spans="1:5" ht="13.5" thickBot="1">
      <c r="A10" s="16"/>
      <c r="B10" s="16"/>
      <c r="C10" s="5" t="s">
        <v>21</v>
      </c>
      <c r="D10" s="5" t="s">
        <v>22</v>
      </c>
      <c r="E10" s="16"/>
    </row>
    <row r="11" spans="1:7" ht="12.75">
      <c r="A11" s="16" t="s">
        <v>16</v>
      </c>
      <c r="B11" s="16"/>
      <c r="C11" s="31">
        <f ca="1">INTERCEPT(INDIRECT($G$11):G991,INDIRECT($F$11):F991)</f>
        <v>-0.012040598769360094</v>
      </c>
      <c r="D11" s="20"/>
      <c r="E11" s="16"/>
      <c r="F11" s="32" t="str">
        <f>"F"&amp;E19</f>
        <v>F108</v>
      </c>
      <c r="G11" s="9" t="str">
        <f>"G"&amp;E19</f>
        <v>G108</v>
      </c>
    </row>
    <row r="12" spans="1:5" ht="12.75">
      <c r="A12" s="16" t="s">
        <v>17</v>
      </c>
      <c r="B12" s="16"/>
      <c r="C12" s="31">
        <f ca="1">SLOPE(INDIRECT($G$11):G991,INDIRECT($F$11):F991)</f>
        <v>5.491517795009887E-07</v>
      </c>
      <c r="D12" s="20"/>
      <c r="E12" s="16"/>
    </row>
    <row r="13" spans="1:5" ht="12.75">
      <c r="A13" s="16" t="s">
        <v>20</v>
      </c>
      <c r="B13" s="16"/>
      <c r="C13" s="20" t="s">
        <v>14</v>
      </c>
      <c r="D13" s="23" t="s">
        <v>91</v>
      </c>
      <c r="E13" s="19">
        <v>1</v>
      </c>
    </row>
    <row r="14" spans="1:5" ht="12.75">
      <c r="A14" s="16"/>
      <c r="B14" s="16"/>
      <c r="C14" s="16"/>
      <c r="D14" s="23" t="s">
        <v>85</v>
      </c>
      <c r="E14" s="24">
        <f ca="1">NOW()+15018.5+$C$9/24</f>
        <v>59903.71583518518</v>
      </c>
    </row>
    <row r="15" spans="1:5" ht="12.75">
      <c r="A15" s="21" t="s">
        <v>18</v>
      </c>
      <c r="B15" s="16"/>
      <c r="C15" s="22">
        <f>(C7+C11)+(C8+C12)*INT(MAX(F21:F3532))</f>
        <v>56713.43191022167</v>
      </c>
      <c r="D15" s="23" t="s">
        <v>92</v>
      </c>
      <c r="E15" s="24">
        <f>ROUND(2*(E14-$C$7)/$C$8,0)/2+E13</f>
        <v>37465</v>
      </c>
    </row>
    <row r="16" spans="1:5" ht="12.75">
      <c r="A16" s="25" t="s">
        <v>4</v>
      </c>
      <c r="B16" s="16"/>
      <c r="C16" s="26">
        <f>+C8+C12</f>
        <v>0.40765641915177947</v>
      </c>
      <c r="D16" s="23" t="s">
        <v>86</v>
      </c>
      <c r="E16" s="9">
        <f>ROUND(2*(E14-$C$15)/$C$16,0)/2+E13</f>
        <v>7827</v>
      </c>
    </row>
    <row r="17" spans="1:5" ht="13.5" thickBot="1">
      <c r="A17" s="23" t="s">
        <v>80</v>
      </c>
      <c r="B17" s="16"/>
      <c r="C17" s="16">
        <f>COUNT(C21:C2190)</f>
        <v>115</v>
      </c>
      <c r="D17" s="23" t="s">
        <v>87</v>
      </c>
      <c r="E17" s="27">
        <f>+$C$15+$C$16*E16-15018.5-$C$9/24</f>
        <v>44886.054536255986</v>
      </c>
    </row>
    <row r="18" spans="1:5" ht="14.25" thickBot="1" thickTop="1">
      <c r="A18" s="25" t="s">
        <v>5</v>
      </c>
      <c r="B18" s="16"/>
      <c r="C18" s="28">
        <f>+C15</f>
        <v>56713.43191022167</v>
      </c>
      <c r="D18" s="29">
        <f>+C16</f>
        <v>0.40765641915177947</v>
      </c>
      <c r="E18" s="30" t="s">
        <v>88</v>
      </c>
    </row>
    <row r="19" spans="1:5" ht="13.5" thickTop="1">
      <c r="A19" s="33" t="s">
        <v>93</v>
      </c>
      <c r="E19" s="34">
        <v>108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63</v>
      </c>
      <c r="J20" s="8" t="s">
        <v>64</v>
      </c>
      <c r="K20" s="8" t="s">
        <v>19</v>
      </c>
      <c r="L20" s="8" t="s">
        <v>26</v>
      </c>
      <c r="M20" s="8" t="s">
        <v>27</v>
      </c>
      <c r="N20" s="8" t="s">
        <v>28</v>
      </c>
      <c r="O20" s="8" t="s">
        <v>24</v>
      </c>
      <c r="P20" s="7" t="s">
        <v>23</v>
      </c>
      <c r="Q20" s="5" t="s">
        <v>15</v>
      </c>
    </row>
    <row r="21" spans="1:17" ht="12.75">
      <c r="A21" s="12" t="s">
        <v>73</v>
      </c>
      <c r="C21" s="17">
        <v>29639.36</v>
      </c>
      <c r="D21" s="17"/>
      <c r="E21">
        <f aca="true" t="shared" si="0" ref="E21:E52">+(C21-C$7)/C$8</f>
        <v>-36776.026308660774</v>
      </c>
      <c r="F21">
        <f aca="true" t="shared" si="1" ref="F21:F52">ROUND(2*E21,0)/2</f>
        <v>-36776</v>
      </c>
      <c r="G21">
        <f aca="true" t="shared" si="2" ref="G21:G52">+C21-(C$7+F21*C$8)</f>
        <v>-0.010724879997724202</v>
      </c>
      <c r="N21">
        <f>G21</f>
        <v>-0.010724879997724202</v>
      </c>
      <c r="Q21" s="2">
        <f aca="true" t="shared" si="3" ref="Q21:Q52">+C21-15018.5</f>
        <v>14620.86</v>
      </c>
    </row>
    <row r="22" spans="1:17" ht="12.75">
      <c r="A22" s="12" t="s">
        <v>73</v>
      </c>
      <c r="C22" s="17">
        <v>29646.27</v>
      </c>
      <c r="D22" s="17"/>
      <c r="E22">
        <f t="shared" si="0"/>
        <v>-36759.075737091676</v>
      </c>
      <c r="F22">
        <f t="shared" si="1"/>
        <v>-36759</v>
      </c>
      <c r="G22">
        <f t="shared" si="2"/>
        <v>-0.03087466999932076</v>
      </c>
      <c r="N22">
        <f>G22</f>
        <v>-0.03087466999932076</v>
      </c>
      <c r="Q22" s="2">
        <f t="shared" si="3"/>
        <v>14627.77</v>
      </c>
    </row>
    <row r="23" spans="1:17" ht="12.75">
      <c r="A23" s="12" t="s">
        <v>73</v>
      </c>
      <c r="C23" s="17">
        <v>29730.25</v>
      </c>
      <c r="D23" s="17"/>
      <c r="E23">
        <f t="shared" si="0"/>
        <v>-36553.06864586544</v>
      </c>
      <c r="F23">
        <f t="shared" si="1"/>
        <v>-36553</v>
      </c>
      <c r="G23">
        <f t="shared" si="2"/>
        <v>-0.02798388999508461</v>
      </c>
      <c r="N23">
        <f>G23</f>
        <v>-0.02798388999508461</v>
      </c>
      <c r="Q23" s="2">
        <f t="shared" si="3"/>
        <v>14711.75</v>
      </c>
    </row>
    <row r="24" spans="1:17" ht="12.75">
      <c r="A24" s="64" t="s">
        <v>118</v>
      </c>
      <c r="B24" s="66" t="s">
        <v>68</v>
      </c>
      <c r="C24" s="65">
        <v>29797.19</v>
      </c>
      <c r="D24" s="17"/>
      <c r="E24">
        <f t="shared" si="0"/>
        <v>-36388.86151694565</v>
      </c>
      <c r="F24">
        <f t="shared" si="1"/>
        <v>-36389</v>
      </c>
      <c r="G24">
        <f t="shared" si="2"/>
        <v>0.05645343000287539</v>
      </c>
      <c r="L24">
        <f>G24</f>
        <v>0.05645343000287539</v>
      </c>
      <c r="O24">
        <f>+C$11+C$12*$F24</f>
        <v>-0.032023682873621576</v>
      </c>
      <c r="Q24" s="2">
        <f t="shared" si="3"/>
        <v>14778.689999999999</v>
      </c>
    </row>
    <row r="25" spans="1:17" ht="12.75">
      <c r="A25" s="12" t="s">
        <v>73</v>
      </c>
      <c r="C25" s="17">
        <v>29996.47</v>
      </c>
      <c r="D25" s="17"/>
      <c r="E25">
        <f t="shared" si="0"/>
        <v>-35900.017826310206</v>
      </c>
      <c r="F25">
        <f t="shared" si="1"/>
        <v>-35900</v>
      </c>
      <c r="G25">
        <f t="shared" si="2"/>
        <v>-0.0072669999972276855</v>
      </c>
      <c r="N25">
        <f aca="true" t="shared" si="4" ref="N25:N70">G25</f>
        <v>-0.0072669999972276855</v>
      </c>
      <c r="Q25" s="2">
        <f t="shared" si="3"/>
        <v>14977.970000000001</v>
      </c>
    </row>
    <row r="26" spans="1:17" ht="12.75">
      <c r="A26" s="12" t="s">
        <v>73</v>
      </c>
      <c r="C26" s="17">
        <v>30000.54</v>
      </c>
      <c r="D26" s="17"/>
      <c r="E26">
        <f t="shared" si="0"/>
        <v>-35890.03391512551</v>
      </c>
      <c r="F26">
        <f t="shared" si="1"/>
        <v>-35890</v>
      </c>
      <c r="G26">
        <f t="shared" si="2"/>
        <v>-0.013825699996232288</v>
      </c>
      <c r="N26">
        <f t="shared" si="4"/>
        <v>-0.013825699996232288</v>
      </c>
      <c r="Q26" s="2">
        <f t="shared" si="3"/>
        <v>14982.04</v>
      </c>
    </row>
    <row r="27" spans="1:17" ht="12.75">
      <c r="A27" s="12" t="s">
        <v>74</v>
      </c>
      <c r="C27" s="17">
        <v>30025.395</v>
      </c>
      <c r="D27" s="17"/>
      <c r="E27">
        <f t="shared" si="0"/>
        <v>-35829.06337151479</v>
      </c>
      <c r="F27">
        <f t="shared" si="1"/>
        <v>-35829</v>
      </c>
      <c r="G27">
        <f t="shared" si="2"/>
        <v>-0.025833769996097544</v>
      </c>
      <c r="N27">
        <f t="shared" si="4"/>
        <v>-0.025833769996097544</v>
      </c>
      <c r="Q27" s="2">
        <f t="shared" si="3"/>
        <v>15006.895</v>
      </c>
    </row>
    <row r="28" spans="1:17" ht="12.75">
      <c r="A28" s="12" t="s">
        <v>73</v>
      </c>
      <c r="C28" s="17">
        <v>30041.31</v>
      </c>
      <c r="D28" s="17"/>
      <c r="E28">
        <f t="shared" si="0"/>
        <v>-35790.02308981837</v>
      </c>
      <c r="F28">
        <f t="shared" si="1"/>
        <v>-35790</v>
      </c>
      <c r="G28">
        <f t="shared" si="2"/>
        <v>-0.009412699993845308</v>
      </c>
      <c r="N28">
        <f t="shared" si="4"/>
        <v>-0.009412699993845308</v>
      </c>
      <c r="Q28" s="2">
        <f t="shared" si="3"/>
        <v>15022.810000000001</v>
      </c>
    </row>
    <row r="29" spans="1:17" ht="12.75">
      <c r="A29" s="12" t="s">
        <v>74</v>
      </c>
      <c r="C29" s="17">
        <v>30072.275</v>
      </c>
      <c r="D29" s="17"/>
      <c r="E29">
        <f t="shared" si="0"/>
        <v>-35714.06441418346</v>
      </c>
      <c r="F29">
        <f t="shared" si="1"/>
        <v>-35714</v>
      </c>
      <c r="G29">
        <f t="shared" si="2"/>
        <v>-0.02625881999847479</v>
      </c>
      <c r="N29">
        <f t="shared" si="4"/>
        <v>-0.02625881999847479</v>
      </c>
      <c r="Q29" s="2">
        <f t="shared" si="3"/>
        <v>15053.775000000001</v>
      </c>
    </row>
    <row r="30" spans="1:17" ht="12.75">
      <c r="A30" s="12" t="s">
        <v>74</v>
      </c>
      <c r="C30" s="17">
        <v>30076.35</v>
      </c>
      <c r="D30" s="17"/>
      <c r="E30">
        <f t="shared" si="0"/>
        <v>-35704.068237751606</v>
      </c>
      <c r="F30">
        <f t="shared" si="1"/>
        <v>-35704</v>
      </c>
      <c r="G30">
        <f t="shared" si="2"/>
        <v>-0.02781752000009874</v>
      </c>
      <c r="N30">
        <f t="shared" si="4"/>
        <v>-0.02781752000009874</v>
      </c>
      <c r="Q30" s="2">
        <f t="shared" si="3"/>
        <v>15057.849999999999</v>
      </c>
    </row>
    <row r="31" spans="1:17" ht="12.75">
      <c r="A31" s="12" t="s">
        <v>74</v>
      </c>
      <c r="C31" s="17">
        <v>30078.395</v>
      </c>
      <c r="D31" s="17"/>
      <c r="E31">
        <f t="shared" si="0"/>
        <v>-35699.05175166494</v>
      </c>
      <c r="F31">
        <f t="shared" si="1"/>
        <v>-35699</v>
      </c>
      <c r="G31">
        <f t="shared" si="2"/>
        <v>-0.021096869997563772</v>
      </c>
      <c r="N31">
        <f t="shared" si="4"/>
        <v>-0.021096869997563772</v>
      </c>
      <c r="Q31" s="2">
        <f t="shared" si="3"/>
        <v>15059.895</v>
      </c>
    </row>
    <row r="32" spans="1:17" ht="12.75">
      <c r="A32" s="12" t="s">
        <v>73</v>
      </c>
      <c r="C32" s="17">
        <v>30085.31</v>
      </c>
      <c r="D32" s="17"/>
      <c r="E32">
        <f t="shared" si="0"/>
        <v>-35682.08891484868</v>
      </c>
      <c r="F32">
        <f t="shared" si="1"/>
        <v>-35682</v>
      </c>
      <c r="G32">
        <f t="shared" si="2"/>
        <v>-0.036246659994503716</v>
      </c>
      <c r="N32">
        <f t="shared" si="4"/>
        <v>-0.036246659994503716</v>
      </c>
      <c r="Q32" s="2">
        <f t="shared" si="3"/>
        <v>15066.810000000001</v>
      </c>
    </row>
    <row r="33" spans="1:17" ht="12.75">
      <c r="A33" s="12" t="s">
        <v>73</v>
      </c>
      <c r="C33" s="17">
        <v>30101.24</v>
      </c>
      <c r="D33" s="17"/>
      <c r="E33">
        <f t="shared" si="0"/>
        <v>-35643.01183741079</v>
      </c>
      <c r="F33">
        <f t="shared" si="1"/>
        <v>-35643</v>
      </c>
      <c r="G33">
        <f t="shared" si="2"/>
        <v>-0.004825589996471535</v>
      </c>
      <c r="N33">
        <f t="shared" si="4"/>
        <v>-0.004825589996471535</v>
      </c>
      <c r="Q33" s="2">
        <f t="shared" si="3"/>
        <v>15082.740000000002</v>
      </c>
    </row>
    <row r="34" spans="1:17" ht="12.75">
      <c r="A34" s="12" t="s">
        <v>73</v>
      </c>
      <c r="C34" s="17">
        <v>30103.29</v>
      </c>
      <c r="D34" s="17"/>
      <c r="E34">
        <f t="shared" si="0"/>
        <v>-35637.98308607698</v>
      </c>
      <c r="F34">
        <f t="shared" si="1"/>
        <v>-35638</v>
      </c>
      <c r="G34">
        <f t="shared" si="2"/>
        <v>0.006895060003444087</v>
      </c>
      <c r="N34">
        <f t="shared" si="4"/>
        <v>0.006895060003444087</v>
      </c>
      <c r="Q34" s="2">
        <f t="shared" si="3"/>
        <v>15084.79</v>
      </c>
    </row>
    <row r="35" spans="1:17" ht="12.75">
      <c r="A35" s="12" t="s">
        <v>75</v>
      </c>
      <c r="C35" s="17">
        <v>30110.1973</v>
      </c>
      <c r="D35" s="17"/>
      <c r="E35">
        <f t="shared" si="0"/>
        <v>-35621.03913774135</v>
      </c>
      <c r="F35">
        <f t="shared" si="1"/>
        <v>-35621</v>
      </c>
      <c r="G35">
        <f t="shared" si="2"/>
        <v>-0.01595472999906633</v>
      </c>
      <c r="N35">
        <f t="shared" si="4"/>
        <v>-0.01595472999906633</v>
      </c>
      <c r="Q35" s="2">
        <f t="shared" si="3"/>
        <v>15091.6973</v>
      </c>
    </row>
    <row r="36" spans="1:17" ht="12.75">
      <c r="A36" s="12" t="s">
        <v>73</v>
      </c>
      <c r="C36" s="17">
        <v>30110.2</v>
      </c>
      <c r="D36" s="17"/>
      <c r="E36">
        <f t="shared" si="0"/>
        <v>-35621.032514507875</v>
      </c>
      <c r="F36">
        <f t="shared" si="1"/>
        <v>-35621</v>
      </c>
      <c r="G36">
        <f t="shared" si="2"/>
        <v>-0.01325472999815247</v>
      </c>
      <c r="N36">
        <f t="shared" si="4"/>
        <v>-0.01325472999815247</v>
      </c>
      <c r="Q36" s="2">
        <f t="shared" si="3"/>
        <v>15091.7</v>
      </c>
    </row>
    <row r="37" spans="1:17" ht="12.75">
      <c r="A37" s="12" t="s">
        <v>73</v>
      </c>
      <c r="C37" s="17">
        <v>30314.43</v>
      </c>
      <c r="D37" s="17"/>
      <c r="E37">
        <f t="shared" si="0"/>
        <v>-35120.04622918835</v>
      </c>
      <c r="F37">
        <f t="shared" si="1"/>
        <v>-35120</v>
      </c>
      <c r="G37">
        <f t="shared" si="2"/>
        <v>-0.01884559999598423</v>
      </c>
      <c r="N37">
        <f t="shared" si="4"/>
        <v>-0.01884559999598423</v>
      </c>
      <c r="Q37" s="2">
        <f t="shared" si="3"/>
        <v>15295.93</v>
      </c>
    </row>
    <row r="38" spans="1:17" ht="12.75">
      <c r="A38" s="12" t="s">
        <v>73</v>
      </c>
      <c r="C38" s="17">
        <v>30345.41</v>
      </c>
      <c r="D38" s="17"/>
      <c r="E38">
        <f t="shared" si="0"/>
        <v>-35044.05075781197</v>
      </c>
      <c r="F38">
        <f t="shared" si="1"/>
        <v>-35044</v>
      </c>
      <c r="G38">
        <f t="shared" si="2"/>
        <v>-0.02069171999755781</v>
      </c>
      <c r="N38">
        <f t="shared" si="4"/>
        <v>-0.02069171999755781</v>
      </c>
      <c r="Q38" s="2">
        <f t="shared" si="3"/>
        <v>15326.91</v>
      </c>
    </row>
    <row r="39" spans="1:17" ht="12.75">
      <c r="A39" s="12" t="s">
        <v>73</v>
      </c>
      <c r="C39" s="17">
        <v>30351.53</v>
      </c>
      <c r="D39" s="17"/>
      <c r="E39">
        <f t="shared" si="0"/>
        <v>-35029.03809529346</v>
      </c>
      <c r="F39">
        <f t="shared" si="1"/>
        <v>-35029</v>
      </c>
      <c r="G39">
        <f t="shared" si="2"/>
        <v>-0.015529769996646792</v>
      </c>
      <c r="N39">
        <f t="shared" si="4"/>
        <v>-0.015529769996646792</v>
      </c>
      <c r="Q39" s="2">
        <f t="shared" si="3"/>
        <v>15333.029999999999</v>
      </c>
    </row>
    <row r="40" spans="1:17" ht="12.75">
      <c r="A40" s="12" t="s">
        <v>73</v>
      </c>
      <c r="C40" s="17">
        <v>30352.33</v>
      </c>
      <c r="D40" s="17"/>
      <c r="E40">
        <f t="shared" si="0"/>
        <v>-35027.07565574855</v>
      </c>
      <c r="F40">
        <f t="shared" si="1"/>
        <v>-35027</v>
      </c>
      <c r="G40">
        <f t="shared" si="2"/>
        <v>-0.03084150999347912</v>
      </c>
      <c r="N40">
        <f t="shared" si="4"/>
        <v>-0.03084150999347912</v>
      </c>
      <c r="Q40" s="2">
        <f t="shared" si="3"/>
        <v>15333.830000000002</v>
      </c>
    </row>
    <row r="41" spans="1:17" ht="12.75">
      <c r="A41" s="12" t="s">
        <v>73</v>
      </c>
      <c r="C41" s="17">
        <v>30465.25</v>
      </c>
      <c r="D41" s="17"/>
      <c r="E41">
        <f t="shared" si="0"/>
        <v>-34750.07731398544</v>
      </c>
      <c r="F41">
        <f t="shared" si="1"/>
        <v>-34750</v>
      </c>
      <c r="G41">
        <f t="shared" si="2"/>
        <v>-0.031517499999608845</v>
      </c>
      <c r="N41">
        <f t="shared" si="4"/>
        <v>-0.031517499999608845</v>
      </c>
      <c r="Q41" s="2">
        <f t="shared" si="3"/>
        <v>15446.75</v>
      </c>
    </row>
    <row r="42" spans="1:17" ht="12.75">
      <c r="A42" s="12" t="s">
        <v>73</v>
      </c>
      <c r="C42" s="17">
        <v>30483.2</v>
      </c>
      <c r="D42" s="17"/>
      <c r="E42">
        <f t="shared" si="0"/>
        <v>-34706.04507669667</v>
      </c>
      <c r="F42">
        <f t="shared" si="1"/>
        <v>-34706</v>
      </c>
      <c r="G42">
        <f t="shared" si="2"/>
        <v>-0.01837577999685891</v>
      </c>
      <c r="N42">
        <f t="shared" si="4"/>
        <v>-0.01837577999685891</v>
      </c>
      <c r="Q42" s="2">
        <f t="shared" si="3"/>
        <v>15464.7</v>
      </c>
    </row>
    <row r="43" spans="1:17" ht="12.75">
      <c r="A43" s="12" t="s">
        <v>73</v>
      </c>
      <c r="C43" s="17">
        <v>30494.21</v>
      </c>
      <c r="D43" s="17"/>
      <c r="E43">
        <f t="shared" si="0"/>
        <v>-34679.03700245994</v>
      </c>
      <c r="F43">
        <f t="shared" si="1"/>
        <v>-34679</v>
      </c>
      <c r="G43">
        <f t="shared" si="2"/>
        <v>-0.015084269998624222</v>
      </c>
      <c r="N43">
        <f t="shared" si="4"/>
        <v>-0.015084269998624222</v>
      </c>
      <c r="Q43" s="2">
        <f t="shared" si="3"/>
        <v>15475.71</v>
      </c>
    </row>
    <row r="44" spans="1:17" ht="12.75">
      <c r="A44" s="12" t="s">
        <v>74</v>
      </c>
      <c r="C44" s="17">
        <v>30731.45</v>
      </c>
      <c r="D44" s="17"/>
      <c r="E44">
        <f t="shared" si="0"/>
        <v>-34097.07555541883</v>
      </c>
      <c r="F44">
        <f t="shared" si="1"/>
        <v>-34097</v>
      </c>
      <c r="G44">
        <f t="shared" si="2"/>
        <v>-0.0308006099985505</v>
      </c>
      <c r="N44">
        <f t="shared" si="4"/>
        <v>-0.0308006099985505</v>
      </c>
      <c r="Q44" s="2">
        <f t="shared" si="3"/>
        <v>15712.95</v>
      </c>
    </row>
    <row r="45" spans="1:17" ht="12.75">
      <c r="A45" s="12" t="s">
        <v>74</v>
      </c>
      <c r="C45" s="17">
        <v>31142.37</v>
      </c>
      <c r="D45" s="17"/>
      <c r="E45">
        <f t="shared" si="0"/>
        <v>-33089.0684831792</v>
      </c>
      <c r="F45">
        <f t="shared" si="1"/>
        <v>-33089</v>
      </c>
      <c r="G45">
        <f t="shared" si="2"/>
        <v>-0.02791756999795325</v>
      </c>
      <c r="N45">
        <f t="shared" si="4"/>
        <v>-0.02791756999795325</v>
      </c>
      <c r="Q45" s="2">
        <f t="shared" si="3"/>
        <v>16123.869999999999</v>
      </c>
    </row>
    <row r="46" spans="1:17" ht="12.75">
      <c r="A46" s="12" t="s">
        <v>74</v>
      </c>
      <c r="C46" s="17">
        <v>31144.42</v>
      </c>
      <c r="D46" s="17"/>
      <c r="E46">
        <f t="shared" si="0"/>
        <v>-33084.03973184539</v>
      </c>
      <c r="F46">
        <f t="shared" si="1"/>
        <v>-33084</v>
      </c>
      <c r="G46">
        <f t="shared" si="2"/>
        <v>-0.01619691999803763</v>
      </c>
      <c r="N46">
        <f t="shared" si="4"/>
        <v>-0.01619691999803763</v>
      </c>
      <c r="Q46" s="2">
        <f t="shared" si="3"/>
        <v>16125.919999999998</v>
      </c>
    </row>
    <row r="47" spans="1:17" ht="12.75">
      <c r="A47" s="12" t="s">
        <v>74</v>
      </c>
      <c r="C47" s="17">
        <v>32887.562</v>
      </c>
      <c r="D47" s="17"/>
      <c r="E47">
        <f t="shared" si="0"/>
        <v>-28808.026240367886</v>
      </c>
      <c r="F47">
        <f t="shared" si="1"/>
        <v>-28808</v>
      </c>
      <c r="G47">
        <f t="shared" si="2"/>
        <v>-0.010697040001105051</v>
      </c>
      <c r="N47">
        <f t="shared" si="4"/>
        <v>-0.010697040001105051</v>
      </c>
      <c r="Q47" s="2">
        <f t="shared" si="3"/>
        <v>17869.061999999998</v>
      </c>
    </row>
    <row r="48" spans="1:17" ht="12.75">
      <c r="A48" s="12" t="s">
        <v>75</v>
      </c>
      <c r="C48" s="17">
        <v>32963.796217</v>
      </c>
      <c r="D48" s="17"/>
      <c r="E48">
        <f t="shared" si="0"/>
        <v>-28621.01993772344</v>
      </c>
      <c r="F48">
        <f t="shared" si="1"/>
        <v>-28621</v>
      </c>
      <c r="G48">
        <f t="shared" si="2"/>
        <v>-0.00812772999779554</v>
      </c>
      <c r="N48">
        <f t="shared" si="4"/>
        <v>-0.00812772999779554</v>
      </c>
      <c r="Q48" s="2">
        <f t="shared" si="3"/>
        <v>17945.296217000003</v>
      </c>
    </row>
    <row r="49" spans="1:17" ht="12.75">
      <c r="A49" s="12" t="s">
        <v>74</v>
      </c>
      <c r="C49" s="17">
        <v>33294.412</v>
      </c>
      <c r="D49" s="17"/>
      <c r="E49">
        <f t="shared" si="0"/>
        <v>-27810.00307931295</v>
      </c>
      <c r="F49">
        <f t="shared" si="1"/>
        <v>-27810</v>
      </c>
      <c r="G49">
        <f t="shared" si="2"/>
        <v>-0.0012552999978652224</v>
      </c>
      <c r="N49">
        <f t="shared" si="4"/>
        <v>-0.0012552999978652224</v>
      </c>
      <c r="Q49" s="2">
        <f t="shared" si="3"/>
        <v>18275.911999999997</v>
      </c>
    </row>
    <row r="50" spans="1:17" ht="12.75">
      <c r="A50" s="12" t="s">
        <v>74</v>
      </c>
      <c r="C50" s="17">
        <v>33327.44</v>
      </c>
      <c r="D50" s="17"/>
      <c r="E50">
        <f t="shared" si="0"/>
        <v>-27728.983762701602</v>
      </c>
      <c r="F50">
        <f t="shared" si="1"/>
        <v>-27729</v>
      </c>
      <c r="G50">
        <f t="shared" si="2"/>
        <v>0.0066192300073453225</v>
      </c>
      <c r="N50">
        <f t="shared" si="4"/>
        <v>0.0066192300073453225</v>
      </c>
      <c r="Q50" s="2">
        <f t="shared" si="3"/>
        <v>18308.940000000002</v>
      </c>
    </row>
    <row r="51" spans="1:17" ht="12.75">
      <c r="A51" s="12" t="s">
        <v>74</v>
      </c>
      <c r="C51" s="17">
        <v>33705.315</v>
      </c>
      <c r="D51" s="17"/>
      <c r="E51">
        <f t="shared" si="0"/>
        <v>-26802.037708913635</v>
      </c>
      <c r="F51">
        <f t="shared" si="1"/>
        <v>-26802</v>
      </c>
      <c r="G51">
        <f t="shared" si="2"/>
        <v>-0.015372259993455373</v>
      </c>
      <c r="N51">
        <f t="shared" si="4"/>
        <v>-0.015372259993455373</v>
      </c>
      <c r="Q51" s="2">
        <f t="shared" si="3"/>
        <v>18686.815000000002</v>
      </c>
    </row>
    <row r="52" spans="1:17" ht="12.75">
      <c r="A52" s="12" t="s">
        <v>74</v>
      </c>
      <c r="C52" s="17">
        <v>33709.405</v>
      </c>
      <c r="D52" s="17"/>
      <c r="E52">
        <f t="shared" si="0"/>
        <v>-26792.004736740328</v>
      </c>
      <c r="F52">
        <f t="shared" si="1"/>
        <v>-26792</v>
      </c>
      <c r="G52">
        <f t="shared" si="2"/>
        <v>-0.0019309600029373541</v>
      </c>
      <c r="N52">
        <f t="shared" si="4"/>
        <v>-0.0019309600029373541</v>
      </c>
      <c r="Q52" s="2">
        <f t="shared" si="3"/>
        <v>18690.905</v>
      </c>
    </row>
    <row r="53" spans="1:17" ht="12.75">
      <c r="A53" s="12" t="s">
        <v>74</v>
      </c>
      <c r="C53" s="17">
        <v>34085.27</v>
      </c>
      <c r="D53" s="17"/>
      <c r="E53">
        <f aca="true" t="shared" si="5" ref="E53:E84">+(C53-C$7)/C$8</f>
        <v>-25869.989312308935</v>
      </c>
      <c r="F53">
        <f aca="true" t="shared" si="6" ref="F53:F84">ROUND(2*E53,0)/2</f>
        <v>-25870</v>
      </c>
      <c r="G53">
        <f aca="true" t="shared" si="7" ref="G53:G84">+C53-(C$7+F53*C$8)</f>
        <v>0.004356899997219443</v>
      </c>
      <c r="N53">
        <f t="shared" si="4"/>
        <v>0.004356899997219443</v>
      </c>
      <c r="Q53" s="2">
        <f aca="true" t="shared" si="8" ref="Q53:Q84">+C53-15018.5</f>
        <v>19066.769999999997</v>
      </c>
    </row>
    <row r="54" spans="1:17" ht="12.75">
      <c r="A54" s="12" t="s">
        <v>74</v>
      </c>
      <c r="C54" s="17">
        <v>34444.42</v>
      </c>
      <c r="D54" s="17"/>
      <c r="E54">
        <f t="shared" si="5"/>
        <v>-24988.97660911886</v>
      </c>
      <c r="F54">
        <f t="shared" si="6"/>
        <v>-24989</v>
      </c>
      <c r="G54">
        <f t="shared" si="7"/>
        <v>0.009535429999232292</v>
      </c>
      <c r="N54">
        <f t="shared" si="4"/>
        <v>0.009535429999232292</v>
      </c>
      <c r="Q54" s="2">
        <f t="shared" si="8"/>
        <v>19425.92</v>
      </c>
    </row>
    <row r="55" spans="1:17" ht="12.75">
      <c r="A55" s="12" t="s">
        <v>74</v>
      </c>
      <c r="C55" s="17">
        <v>34769.32</v>
      </c>
      <c r="D55" s="17"/>
      <c r="E55">
        <f t="shared" si="5"/>
        <v>-24191.980848944964</v>
      </c>
      <c r="F55">
        <f t="shared" si="6"/>
        <v>-24192</v>
      </c>
      <c r="G55">
        <f t="shared" si="7"/>
        <v>0.007807040004990995</v>
      </c>
      <c r="N55">
        <f t="shared" si="4"/>
        <v>0.007807040004990995</v>
      </c>
      <c r="Q55" s="2">
        <f t="shared" si="8"/>
        <v>19750.82</v>
      </c>
    </row>
    <row r="56" spans="1:17" ht="12.75">
      <c r="A56" s="12" t="s">
        <v>74</v>
      </c>
      <c r="C56" s="17">
        <v>34773.39</v>
      </c>
      <c r="D56" s="17"/>
      <c r="E56">
        <f t="shared" si="5"/>
        <v>-24181.99693776027</v>
      </c>
      <c r="F56">
        <f t="shared" si="6"/>
        <v>-24182</v>
      </c>
      <c r="G56">
        <f t="shared" si="7"/>
        <v>0.0012483400059863925</v>
      </c>
      <c r="N56">
        <f t="shared" si="4"/>
        <v>0.0012483400059863925</v>
      </c>
      <c r="Q56" s="2">
        <f t="shared" si="8"/>
        <v>19754.89</v>
      </c>
    </row>
    <row r="57" spans="1:17" ht="12.75">
      <c r="A57" s="12" t="s">
        <v>75</v>
      </c>
      <c r="C57" s="17">
        <v>34798.2588065</v>
      </c>
      <c r="D57" s="17"/>
      <c r="E57">
        <f t="shared" si="5"/>
        <v>-24120.992526122573</v>
      </c>
      <c r="F57">
        <f t="shared" si="6"/>
        <v>-24121</v>
      </c>
      <c r="G57">
        <f t="shared" si="7"/>
        <v>0.0030467700053122826</v>
      </c>
      <c r="N57">
        <f t="shared" si="4"/>
        <v>0.0030467700053122826</v>
      </c>
      <c r="Q57" s="2">
        <f t="shared" si="8"/>
        <v>19779.7588065</v>
      </c>
    </row>
    <row r="58" spans="1:17" ht="12.75">
      <c r="A58" s="12" t="s">
        <v>74</v>
      </c>
      <c r="C58" s="17">
        <v>35131.32</v>
      </c>
      <c r="D58" s="17"/>
      <c r="E58">
        <f t="shared" si="5"/>
        <v>-23303.976954876176</v>
      </c>
      <c r="F58">
        <f t="shared" si="6"/>
        <v>-23304</v>
      </c>
      <c r="G58">
        <f t="shared" si="7"/>
        <v>0.009394480002811179</v>
      </c>
      <c r="N58">
        <f t="shared" si="4"/>
        <v>0.009394480002811179</v>
      </c>
      <c r="Q58" s="2">
        <f t="shared" si="8"/>
        <v>20112.82</v>
      </c>
    </row>
    <row r="59" spans="1:17" ht="12.75">
      <c r="A59" s="12" t="s">
        <v>74</v>
      </c>
      <c r="C59" s="17">
        <v>35161.48</v>
      </c>
      <c r="D59" s="17"/>
      <c r="E59">
        <f t="shared" si="5"/>
        <v>-23229.992984033306</v>
      </c>
      <c r="F59">
        <f t="shared" si="6"/>
        <v>-23230</v>
      </c>
      <c r="G59">
        <f t="shared" si="7"/>
        <v>0.002860100008547306</v>
      </c>
      <c r="N59">
        <f t="shared" si="4"/>
        <v>0.002860100008547306</v>
      </c>
      <c r="Q59" s="2">
        <f t="shared" si="8"/>
        <v>20142.980000000003</v>
      </c>
    </row>
    <row r="60" spans="1:17" ht="12.75">
      <c r="A60" s="12" t="s">
        <v>74</v>
      </c>
      <c r="C60" s="17">
        <v>35164.34</v>
      </c>
      <c r="D60" s="17"/>
      <c r="E60">
        <f t="shared" si="5"/>
        <v>-23222.977262660293</v>
      </c>
      <c r="F60">
        <f t="shared" si="6"/>
        <v>-23223</v>
      </c>
      <c r="G60">
        <f t="shared" si="7"/>
        <v>0.009269009999115951</v>
      </c>
      <c r="N60">
        <f t="shared" si="4"/>
        <v>0.009269009999115951</v>
      </c>
      <c r="Q60" s="2">
        <f t="shared" si="8"/>
        <v>20145.839999999997</v>
      </c>
    </row>
    <row r="61" spans="1:17" ht="12.75">
      <c r="A61" s="12" t="s">
        <v>74</v>
      </c>
      <c r="C61" s="17">
        <v>35177.36</v>
      </c>
      <c r="D61" s="17"/>
      <c r="E61">
        <f t="shared" si="5"/>
        <v>-23191.038559066983</v>
      </c>
      <c r="F61">
        <f t="shared" si="6"/>
        <v>-23191</v>
      </c>
      <c r="G61">
        <f t="shared" si="7"/>
        <v>-0.015718829992692918</v>
      </c>
      <c r="N61">
        <f t="shared" si="4"/>
        <v>-0.015718829992692918</v>
      </c>
      <c r="Q61" s="2">
        <f t="shared" si="8"/>
        <v>20158.86</v>
      </c>
    </row>
    <row r="62" spans="1:17" ht="12.75">
      <c r="A62" s="12" t="s">
        <v>74</v>
      </c>
      <c r="C62" s="17">
        <v>35184.31</v>
      </c>
      <c r="D62" s="17"/>
      <c r="E62">
        <f t="shared" si="5"/>
        <v>-23173.98986552064</v>
      </c>
      <c r="F62">
        <f t="shared" si="6"/>
        <v>-23174</v>
      </c>
      <c r="G62">
        <f t="shared" si="7"/>
        <v>0.0041313800029456615</v>
      </c>
      <c r="N62">
        <f t="shared" si="4"/>
        <v>0.0041313800029456615</v>
      </c>
      <c r="Q62" s="2">
        <f t="shared" si="8"/>
        <v>20165.809999999998</v>
      </c>
    </row>
    <row r="63" spans="1:17" ht="12.75">
      <c r="A63" s="12" t="s">
        <v>74</v>
      </c>
      <c r="C63" s="17">
        <v>35186.355</v>
      </c>
      <c r="D63" s="17"/>
      <c r="E63">
        <f t="shared" si="5"/>
        <v>-23168.973379433966</v>
      </c>
      <c r="F63">
        <f t="shared" si="6"/>
        <v>-23169</v>
      </c>
      <c r="G63">
        <f t="shared" si="7"/>
        <v>0.010852030005480628</v>
      </c>
      <c r="N63">
        <f t="shared" si="4"/>
        <v>0.010852030005480628</v>
      </c>
      <c r="Q63" s="2">
        <f t="shared" si="8"/>
        <v>20167.855000000003</v>
      </c>
    </row>
    <row r="64" spans="1:17" ht="12.75">
      <c r="A64" s="12" t="s">
        <v>74</v>
      </c>
      <c r="C64" s="17">
        <v>35428.497</v>
      </c>
      <c r="D64" s="17"/>
      <c r="E64">
        <f t="shared" si="5"/>
        <v>-22574.98708408147</v>
      </c>
      <c r="F64">
        <f t="shared" si="6"/>
        <v>-22575</v>
      </c>
      <c r="G64">
        <f t="shared" si="7"/>
        <v>0.0052652500016847625</v>
      </c>
      <c r="N64">
        <f t="shared" si="4"/>
        <v>0.0052652500016847625</v>
      </c>
      <c r="Q64" s="2">
        <f t="shared" si="8"/>
        <v>20409.997000000003</v>
      </c>
    </row>
    <row r="65" spans="1:17" ht="12.75">
      <c r="A65" s="12" t="s">
        <v>74</v>
      </c>
      <c r="C65" s="17">
        <v>36216.495</v>
      </c>
      <c r="D65" s="17"/>
      <c r="E65">
        <f t="shared" si="5"/>
        <v>-20641.989038450483</v>
      </c>
      <c r="F65">
        <f t="shared" si="6"/>
        <v>-20642</v>
      </c>
      <c r="G65">
        <f t="shared" si="7"/>
        <v>0.004468540006200783</v>
      </c>
      <c r="N65">
        <f t="shared" si="4"/>
        <v>0.004468540006200783</v>
      </c>
      <c r="Q65" s="2">
        <f t="shared" si="8"/>
        <v>21197.995000000003</v>
      </c>
    </row>
    <row r="66" spans="1:17" ht="12.75">
      <c r="A66" s="12" t="s">
        <v>74</v>
      </c>
      <c r="C66" s="17">
        <v>36252.362</v>
      </c>
      <c r="D66" s="17"/>
      <c r="E66">
        <f t="shared" si="5"/>
        <v>-20554.005514504173</v>
      </c>
      <c r="F66">
        <f t="shared" si="6"/>
        <v>-20554</v>
      </c>
      <c r="G66">
        <f t="shared" si="7"/>
        <v>-0.002248019998660311</v>
      </c>
      <c r="N66">
        <f t="shared" si="4"/>
        <v>-0.002248019998660311</v>
      </c>
      <c r="Q66" s="2">
        <f t="shared" si="8"/>
        <v>21233.862</v>
      </c>
    </row>
    <row r="67" spans="1:17" ht="12.75">
      <c r="A67" s="12" t="s">
        <v>75</v>
      </c>
      <c r="C67" s="17">
        <v>37448.020658</v>
      </c>
      <c r="D67" s="17"/>
      <c r="E67">
        <f t="shared" si="5"/>
        <v>-17620.99572367251</v>
      </c>
      <c r="F67">
        <f t="shared" si="6"/>
        <v>-17621</v>
      </c>
      <c r="G67">
        <f t="shared" si="7"/>
        <v>0.0017432700042263605</v>
      </c>
      <c r="N67">
        <f t="shared" si="4"/>
        <v>0.0017432700042263605</v>
      </c>
      <c r="Q67" s="2">
        <f t="shared" si="8"/>
        <v>22429.520658</v>
      </c>
    </row>
    <row r="68" spans="1:17" ht="12.75">
      <c r="A68" s="12" t="s">
        <v>74</v>
      </c>
      <c r="C68" s="17">
        <v>37693.425</v>
      </c>
      <c r="D68" s="17"/>
      <c r="E68">
        <f t="shared" si="5"/>
        <v>-17019.006742132755</v>
      </c>
      <c r="F68">
        <f t="shared" si="6"/>
        <v>-17019</v>
      </c>
      <c r="G68">
        <f t="shared" si="7"/>
        <v>-0.0027484699967317283</v>
      </c>
      <c r="N68">
        <f t="shared" si="4"/>
        <v>-0.0027484699967317283</v>
      </c>
      <c r="Q68" s="2">
        <f t="shared" si="8"/>
        <v>22674.925000000003</v>
      </c>
    </row>
    <row r="69" spans="1:17" ht="12.75">
      <c r="A69" s="12" t="s">
        <v>74</v>
      </c>
      <c r="C69" s="17">
        <v>37695.475</v>
      </c>
      <c r="D69" s="17"/>
      <c r="E69">
        <f t="shared" si="5"/>
        <v>-17013.97799079895</v>
      </c>
      <c r="F69">
        <f t="shared" si="6"/>
        <v>-17014</v>
      </c>
      <c r="G69">
        <f t="shared" si="7"/>
        <v>0.008972180003183894</v>
      </c>
      <c r="N69">
        <f t="shared" si="4"/>
        <v>0.008972180003183894</v>
      </c>
      <c r="Q69" s="2">
        <f t="shared" si="8"/>
        <v>22676.975</v>
      </c>
    </row>
    <row r="70" spans="1:17" ht="12.75">
      <c r="A70" s="12" t="s">
        <v>74</v>
      </c>
      <c r="C70" s="17">
        <v>37704.43</v>
      </c>
      <c r="D70" s="17"/>
      <c r="E70">
        <f t="shared" si="5"/>
        <v>-16992.010933143185</v>
      </c>
      <c r="F70">
        <f t="shared" si="6"/>
        <v>-16992</v>
      </c>
      <c r="G70">
        <f t="shared" si="7"/>
        <v>-0.004456959999515675</v>
      </c>
      <c r="N70">
        <f t="shared" si="4"/>
        <v>-0.004456959999515675</v>
      </c>
      <c r="Q70" s="2">
        <f t="shared" si="8"/>
        <v>22685.93</v>
      </c>
    </row>
    <row r="71" spans="1:32" ht="12.75">
      <c r="A71" s="12" t="s">
        <v>30</v>
      </c>
      <c r="C71" s="17">
        <v>44528.583</v>
      </c>
      <c r="D71" s="17"/>
      <c r="E71">
        <f t="shared" si="5"/>
        <v>-252.0262985542143</v>
      </c>
      <c r="F71">
        <f t="shared" si="6"/>
        <v>-252</v>
      </c>
      <c r="G71">
        <f t="shared" si="7"/>
        <v>-0.010720760001277085</v>
      </c>
      <c r="I71">
        <f>+G71</f>
        <v>-0.010720760001277085</v>
      </c>
      <c r="Q71" s="2">
        <f t="shared" si="8"/>
        <v>29510.083</v>
      </c>
      <c r="AB71">
        <v>7</v>
      </c>
      <c r="AD71" t="s">
        <v>29</v>
      </c>
      <c r="AF71" t="s">
        <v>31</v>
      </c>
    </row>
    <row r="72" spans="1:32" ht="12.75">
      <c r="A72" s="12" t="s">
        <v>30</v>
      </c>
      <c r="C72" s="17">
        <v>44563.638</v>
      </c>
      <c r="D72" s="17"/>
      <c r="E72">
        <f t="shared" si="5"/>
        <v>-166.03465074597767</v>
      </c>
      <c r="F72">
        <f t="shared" si="6"/>
        <v>-166</v>
      </c>
      <c r="G72">
        <f t="shared" si="7"/>
        <v>-0.014125579997198656</v>
      </c>
      <c r="I72">
        <f>+G72</f>
        <v>-0.014125579997198656</v>
      </c>
      <c r="Q72" s="2">
        <f t="shared" si="8"/>
        <v>29545.138</v>
      </c>
      <c r="AB72">
        <v>7</v>
      </c>
      <c r="AD72" t="s">
        <v>29</v>
      </c>
      <c r="AF72" t="s">
        <v>31</v>
      </c>
    </row>
    <row r="73" spans="1:32" ht="12.75">
      <c r="A73" s="12" t="s">
        <v>30</v>
      </c>
      <c r="C73" s="17">
        <v>44566.516</v>
      </c>
      <c r="D73" s="17"/>
      <c r="E73">
        <f t="shared" si="5"/>
        <v>-158.97477448317727</v>
      </c>
      <c r="F73">
        <f t="shared" si="6"/>
        <v>-159</v>
      </c>
      <c r="G73">
        <f t="shared" si="7"/>
        <v>0.01028333000431303</v>
      </c>
      <c r="I73">
        <f>+G73</f>
        <v>0.01028333000431303</v>
      </c>
      <c r="Q73" s="2">
        <f t="shared" si="8"/>
        <v>29548.016000000003</v>
      </c>
      <c r="AB73">
        <v>6</v>
      </c>
      <c r="AD73" t="s">
        <v>29</v>
      </c>
      <c r="AF73" t="s">
        <v>31</v>
      </c>
    </row>
    <row r="74" spans="1:32" ht="12.75">
      <c r="A74" s="12" t="s">
        <v>32</v>
      </c>
      <c r="C74" s="17">
        <v>44604.451</v>
      </c>
      <c r="D74" s="17"/>
      <c r="E74">
        <f t="shared" si="5"/>
        <v>-65.91834431329482</v>
      </c>
      <c r="F74">
        <f t="shared" si="6"/>
        <v>-66</v>
      </c>
      <c r="G74">
        <f t="shared" si="7"/>
        <v>0.03328742000303464</v>
      </c>
      <c r="I74">
        <f>+G74</f>
        <v>0.03328742000303464</v>
      </c>
      <c r="Q74" s="2">
        <f t="shared" si="8"/>
        <v>29585.951</v>
      </c>
      <c r="AB74">
        <v>6</v>
      </c>
      <c r="AD74" t="s">
        <v>29</v>
      </c>
      <c r="AF74" t="s">
        <v>31</v>
      </c>
    </row>
    <row r="75" spans="1:17" ht="12.75">
      <c r="A75" s="12" t="s">
        <v>12</v>
      </c>
      <c r="C75" s="17">
        <v>44631.323</v>
      </c>
      <c r="D75" s="17" t="s">
        <v>14</v>
      </c>
      <c r="E75">
        <f t="shared" si="5"/>
        <v>0</v>
      </c>
      <c r="F75">
        <f t="shared" si="6"/>
        <v>0</v>
      </c>
      <c r="G75">
        <f t="shared" si="7"/>
        <v>0</v>
      </c>
      <c r="H75">
        <f>+G75</f>
        <v>0</v>
      </c>
      <c r="Q75" s="2">
        <f t="shared" si="8"/>
        <v>29612.822999999997</v>
      </c>
    </row>
    <row r="76" spans="1:32" ht="12.75">
      <c r="A76" s="12" t="s">
        <v>32</v>
      </c>
      <c r="C76" s="17">
        <v>44631.334</v>
      </c>
      <c r="D76" s="17"/>
      <c r="E76">
        <f t="shared" si="5"/>
        <v>0.026983543756843177</v>
      </c>
      <c r="F76">
        <f t="shared" si="6"/>
        <v>0</v>
      </c>
      <c r="G76">
        <f t="shared" si="7"/>
        <v>0.011000000005878974</v>
      </c>
      <c r="I76">
        <f aca="true" t="shared" si="9" ref="I76:I103">+G76</f>
        <v>0.011000000005878974</v>
      </c>
      <c r="Q76" s="2">
        <f t="shared" si="8"/>
        <v>29612.834000000003</v>
      </c>
      <c r="AB76">
        <v>6</v>
      </c>
      <c r="AD76" t="s">
        <v>29</v>
      </c>
      <c r="AF76" t="s">
        <v>31</v>
      </c>
    </row>
    <row r="77" spans="1:32" ht="12.75">
      <c r="A77" s="12" t="s">
        <v>33</v>
      </c>
      <c r="C77" s="17">
        <v>44910.58</v>
      </c>
      <c r="D77" s="17"/>
      <c r="E77">
        <f t="shared" si="5"/>
        <v>685.0312249888738</v>
      </c>
      <c r="F77">
        <f t="shared" si="6"/>
        <v>685</v>
      </c>
      <c r="G77">
        <f t="shared" si="7"/>
        <v>0.012729050002235454</v>
      </c>
      <c r="I77">
        <f t="shared" si="9"/>
        <v>0.012729050002235454</v>
      </c>
      <c r="Q77" s="2">
        <f t="shared" si="8"/>
        <v>29892.08</v>
      </c>
      <c r="AB77">
        <v>6</v>
      </c>
      <c r="AD77" t="s">
        <v>29</v>
      </c>
      <c r="AF77" t="s">
        <v>31</v>
      </c>
    </row>
    <row r="78" spans="1:32" ht="12.75">
      <c r="A78" s="12" t="s">
        <v>34</v>
      </c>
      <c r="C78" s="17">
        <v>45004.332</v>
      </c>
      <c r="D78" s="17"/>
      <c r="E78">
        <f t="shared" si="5"/>
        <v>915.0095152561044</v>
      </c>
      <c r="F78">
        <f t="shared" si="6"/>
        <v>915</v>
      </c>
      <c r="G78">
        <f t="shared" si="7"/>
        <v>0.003878950003127102</v>
      </c>
      <c r="I78">
        <f t="shared" si="9"/>
        <v>0.003878950003127102</v>
      </c>
      <c r="Q78" s="2">
        <f t="shared" si="8"/>
        <v>29985.832000000002</v>
      </c>
      <c r="AB78">
        <v>6</v>
      </c>
      <c r="AD78" t="s">
        <v>29</v>
      </c>
      <c r="AF78" t="s">
        <v>31</v>
      </c>
    </row>
    <row r="79" spans="1:32" ht="12.75">
      <c r="A79" s="12" t="s">
        <v>34</v>
      </c>
      <c r="C79" s="17">
        <v>45010.452</v>
      </c>
      <c r="D79" s="17"/>
      <c r="E79">
        <f t="shared" si="5"/>
        <v>930.022177774604</v>
      </c>
      <c r="F79">
        <f t="shared" si="6"/>
        <v>930</v>
      </c>
      <c r="G79">
        <f t="shared" si="7"/>
        <v>0.009040900004038122</v>
      </c>
      <c r="I79">
        <f t="shared" si="9"/>
        <v>0.009040900004038122</v>
      </c>
      <c r="Q79" s="2">
        <f t="shared" si="8"/>
        <v>29991.951999999997</v>
      </c>
      <c r="AB79">
        <v>6</v>
      </c>
      <c r="AD79" t="s">
        <v>29</v>
      </c>
      <c r="AF79" t="s">
        <v>31</v>
      </c>
    </row>
    <row r="80" spans="1:32" ht="12.75">
      <c r="A80" s="12" t="s">
        <v>34</v>
      </c>
      <c r="C80" s="17">
        <v>45043.472</v>
      </c>
      <c r="D80" s="17"/>
      <c r="E80">
        <f t="shared" si="5"/>
        <v>1011.0218699905018</v>
      </c>
      <c r="F80">
        <f t="shared" si="6"/>
        <v>1011</v>
      </c>
      <c r="G80">
        <f t="shared" si="7"/>
        <v>0.008915430007618852</v>
      </c>
      <c r="I80">
        <f t="shared" si="9"/>
        <v>0.008915430007618852</v>
      </c>
      <c r="Q80" s="2">
        <f t="shared" si="8"/>
        <v>30024.972</v>
      </c>
      <c r="AB80">
        <v>6</v>
      </c>
      <c r="AD80" t="s">
        <v>29</v>
      </c>
      <c r="AF80" t="s">
        <v>31</v>
      </c>
    </row>
    <row r="81" spans="1:32" ht="12.75">
      <c r="A81" s="12" t="s">
        <v>35</v>
      </c>
      <c r="C81" s="17">
        <v>45061.41</v>
      </c>
      <c r="D81" s="17"/>
      <c r="E81">
        <f t="shared" si="5"/>
        <v>1055.024670686103</v>
      </c>
      <c r="F81">
        <f t="shared" si="6"/>
        <v>1055</v>
      </c>
      <c r="G81">
        <f t="shared" si="7"/>
        <v>0.010057150007924065</v>
      </c>
      <c r="I81">
        <f t="shared" si="9"/>
        <v>0.010057150007924065</v>
      </c>
      <c r="Q81" s="2">
        <f t="shared" si="8"/>
        <v>30042.910000000003</v>
      </c>
      <c r="AB81">
        <v>6</v>
      </c>
      <c r="AD81" t="s">
        <v>29</v>
      </c>
      <c r="AF81" t="s">
        <v>31</v>
      </c>
    </row>
    <row r="82" spans="1:32" ht="12.75">
      <c r="A82" s="12" t="s">
        <v>36</v>
      </c>
      <c r="C82" s="17">
        <v>45259.524</v>
      </c>
      <c r="D82" s="17"/>
      <c r="E82">
        <f t="shared" si="5"/>
        <v>1541.0081056848292</v>
      </c>
      <c r="F82">
        <f t="shared" si="6"/>
        <v>1541</v>
      </c>
      <c r="G82">
        <f t="shared" si="7"/>
        <v>0.003304329999082256</v>
      </c>
      <c r="I82">
        <f t="shared" si="9"/>
        <v>0.003304329999082256</v>
      </c>
      <c r="Q82" s="2">
        <f t="shared" si="8"/>
        <v>30241.023999999998</v>
      </c>
      <c r="AB82">
        <v>7</v>
      </c>
      <c r="AD82" t="s">
        <v>29</v>
      </c>
      <c r="AF82" t="s">
        <v>31</v>
      </c>
    </row>
    <row r="83" spans="1:32" ht="12.75">
      <c r="A83" s="12" t="s">
        <v>37</v>
      </c>
      <c r="C83" s="17">
        <v>45296.645</v>
      </c>
      <c r="D83" s="17"/>
      <c r="E83">
        <f t="shared" si="5"/>
        <v>1632.0677536177761</v>
      </c>
      <c r="F83">
        <f t="shared" si="6"/>
        <v>1632</v>
      </c>
      <c r="G83">
        <f t="shared" si="7"/>
        <v>0.02762015999905998</v>
      </c>
      <c r="I83">
        <f t="shared" si="9"/>
        <v>0.02762015999905998</v>
      </c>
      <c r="Q83" s="2">
        <f t="shared" si="8"/>
        <v>30278.144999999997</v>
      </c>
      <c r="AB83">
        <v>6</v>
      </c>
      <c r="AD83" t="s">
        <v>29</v>
      </c>
      <c r="AF83" t="s">
        <v>31</v>
      </c>
    </row>
    <row r="84" spans="1:32" ht="12.75">
      <c r="A84" s="12" t="s">
        <v>37</v>
      </c>
      <c r="C84" s="17">
        <v>45325.573</v>
      </c>
      <c r="D84" s="17"/>
      <c r="E84">
        <f t="shared" si="5"/>
        <v>1703.0295675614827</v>
      </c>
      <c r="F84">
        <f t="shared" si="6"/>
        <v>1703</v>
      </c>
      <c r="G84">
        <f t="shared" si="7"/>
        <v>0.012053389997163322</v>
      </c>
      <c r="I84">
        <f t="shared" si="9"/>
        <v>0.012053389997163322</v>
      </c>
      <c r="Q84" s="2">
        <f t="shared" si="8"/>
        <v>30307.072999999997</v>
      </c>
      <c r="AB84">
        <v>7</v>
      </c>
      <c r="AD84" t="s">
        <v>29</v>
      </c>
      <c r="AF84" t="s">
        <v>31</v>
      </c>
    </row>
    <row r="85" spans="1:32" ht="12.75">
      <c r="A85" s="12" t="s">
        <v>38</v>
      </c>
      <c r="C85" s="17">
        <v>45368.377</v>
      </c>
      <c r="D85" s="17"/>
      <c r="E85">
        <f aca="true" t="shared" si="10" ref="E85:E116">+(C85-C$7)/C$8</f>
        <v>1808.0298954115483</v>
      </c>
      <c r="F85">
        <f aca="true" t="shared" si="11" ref="F85:F116">ROUND(2*E85,0)/2</f>
        <v>1808</v>
      </c>
      <c r="G85">
        <f aca="true" t="shared" si="12" ref="G85:G116">+C85-(C$7+F85*C$8)</f>
        <v>0.012187040003482252</v>
      </c>
      <c r="I85">
        <f t="shared" si="9"/>
        <v>0.012187040003482252</v>
      </c>
      <c r="Q85" s="2">
        <f aca="true" t="shared" si="13" ref="Q85:Q116">+C85-15018.5</f>
        <v>30349.877</v>
      </c>
      <c r="AB85">
        <v>6</v>
      </c>
      <c r="AD85" t="s">
        <v>29</v>
      </c>
      <c r="AF85" t="s">
        <v>31</v>
      </c>
    </row>
    <row r="86" spans="1:32" ht="12.75">
      <c r="A86" s="12" t="s">
        <v>39</v>
      </c>
      <c r="C86" s="17">
        <v>45596.65</v>
      </c>
      <c r="D86" s="17"/>
      <c r="E86">
        <f t="shared" si="10"/>
        <v>2367.9948482037184</v>
      </c>
      <c r="F86">
        <f t="shared" si="11"/>
        <v>2368</v>
      </c>
      <c r="G86">
        <f t="shared" si="12"/>
        <v>-0.002100159996189177</v>
      </c>
      <c r="I86">
        <f t="shared" si="9"/>
        <v>-0.002100159996189177</v>
      </c>
      <c r="Q86" s="2">
        <f t="shared" si="13"/>
        <v>30578.15</v>
      </c>
      <c r="AB86">
        <v>5</v>
      </c>
      <c r="AD86" t="s">
        <v>29</v>
      </c>
      <c r="AF86" t="s">
        <v>31</v>
      </c>
    </row>
    <row r="87" spans="1:32" ht="12.75">
      <c r="A87" s="12" t="s">
        <v>40</v>
      </c>
      <c r="C87" s="17">
        <v>45700.625</v>
      </c>
      <c r="D87" s="17"/>
      <c r="E87">
        <f t="shared" si="10"/>
        <v>2623.050662805379</v>
      </c>
      <c r="F87">
        <f t="shared" si="11"/>
        <v>2623</v>
      </c>
      <c r="G87">
        <f t="shared" si="12"/>
        <v>0.020652990002417937</v>
      </c>
      <c r="I87">
        <f t="shared" si="9"/>
        <v>0.020652990002417937</v>
      </c>
      <c r="Q87" s="2">
        <f t="shared" si="13"/>
        <v>30682.125</v>
      </c>
      <c r="AB87">
        <v>6</v>
      </c>
      <c r="AD87" t="s">
        <v>29</v>
      </c>
      <c r="AF87" t="s">
        <v>31</v>
      </c>
    </row>
    <row r="88" spans="1:32" ht="12.75">
      <c r="A88" s="12" t="s">
        <v>40</v>
      </c>
      <c r="C88" s="17">
        <v>45730.366</v>
      </c>
      <c r="D88" s="17"/>
      <c r="E88">
        <f t="shared" si="10"/>
        <v>2696.0068059365985</v>
      </c>
      <c r="F88">
        <f t="shared" si="11"/>
        <v>2696</v>
      </c>
      <c r="G88">
        <f t="shared" si="12"/>
        <v>0.00277448000269942</v>
      </c>
      <c r="I88">
        <f t="shared" si="9"/>
        <v>0.00277448000269942</v>
      </c>
      <c r="Q88" s="2">
        <f t="shared" si="13"/>
        <v>30711.866</v>
      </c>
      <c r="AB88">
        <v>6</v>
      </c>
      <c r="AD88" t="s">
        <v>29</v>
      </c>
      <c r="AF88" t="s">
        <v>31</v>
      </c>
    </row>
    <row r="89" spans="1:32" ht="12.75">
      <c r="A89" s="12" t="s">
        <v>41</v>
      </c>
      <c r="C89" s="17">
        <v>45754.413</v>
      </c>
      <c r="D89" s="17"/>
      <c r="E89">
        <f t="shared" si="10"/>
        <v>2754.9952856069604</v>
      </c>
      <c r="F89">
        <f t="shared" si="11"/>
        <v>2755</v>
      </c>
      <c r="G89">
        <f t="shared" si="12"/>
        <v>-0.0019218499946873635</v>
      </c>
      <c r="I89">
        <f t="shared" si="9"/>
        <v>-0.0019218499946873635</v>
      </c>
      <c r="Q89" s="2">
        <f t="shared" si="13"/>
        <v>30735.913</v>
      </c>
      <c r="AB89">
        <v>9</v>
      </c>
      <c r="AD89" t="s">
        <v>29</v>
      </c>
      <c r="AF89" t="s">
        <v>31</v>
      </c>
    </row>
    <row r="90" spans="1:32" ht="12.75">
      <c r="A90" s="12" t="s">
        <v>41</v>
      </c>
      <c r="C90" s="17">
        <v>45754.416</v>
      </c>
      <c r="D90" s="17"/>
      <c r="E90">
        <f t="shared" si="10"/>
        <v>2755.0026447552464</v>
      </c>
      <c r="F90">
        <f t="shared" si="11"/>
        <v>2755</v>
      </c>
      <c r="G90">
        <f t="shared" si="12"/>
        <v>0.0010781500022858381</v>
      </c>
      <c r="I90">
        <f t="shared" si="9"/>
        <v>0.0010781500022858381</v>
      </c>
      <c r="Q90" s="2">
        <f t="shared" si="13"/>
        <v>30735.915999999997</v>
      </c>
      <c r="AB90">
        <v>10</v>
      </c>
      <c r="AD90" t="s">
        <v>42</v>
      </c>
      <c r="AF90" t="s">
        <v>31</v>
      </c>
    </row>
    <row r="91" spans="1:32" ht="12.75">
      <c r="A91" s="12" t="s">
        <v>43</v>
      </c>
      <c r="C91" s="17">
        <v>46054.456</v>
      </c>
      <c r="D91" s="17"/>
      <c r="E91">
        <f t="shared" si="10"/>
        <v>3491.015596071269</v>
      </c>
      <c r="F91">
        <f t="shared" si="11"/>
        <v>3491</v>
      </c>
      <c r="G91">
        <f t="shared" si="12"/>
        <v>0.006357830003253184</v>
      </c>
      <c r="I91">
        <f t="shared" si="9"/>
        <v>0.006357830003253184</v>
      </c>
      <c r="Q91" s="2">
        <f t="shared" si="13"/>
        <v>31035.956</v>
      </c>
      <c r="AB91">
        <v>6</v>
      </c>
      <c r="AD91" t="s">
        <v>29</v>
      </c>
      <c r="AF91" t="s">
        <v>31</v>
      </c>
    </row>
    <row r="92" spans="1:32" ht="12.75">
      <c r="A92" s="12" t="s">
        <v>44</v>
      </c>
      <c r="C92" s="17">
        <v>46134.358</v>
      </c>
      <c r="D92" s="17"/>
      <c r="E92">
        <f t="shared" si="10"/>
        <v>3687.019151717363</v>
      </c>
      <c r="F92">
        <f t="shared" si="11"/>
        <v>3687</v>
      </c>
      <c r="G92">
        <f t="shared" si="12"/>
        <v>0.007807310001226142</v>
      </c>
      <c r="I92">
        <f t="shared" si="9"/>
        <v>0.007807310001226142</v>
      </c>
      <c r="Q92" s="2">
        <f t="shared" si="13"/>
        <v>31115.858</v>
      </c>
      <c r="AB92">
        <v>5</v>
      </c>
      <c r="AD92" t="s">
        <v>29</v>
      </c>
      <c r="AF92" t="s">
        <v>31</v>
      </c>
    </row>
    <row r="93" spans="1:32" ht="12.75">
      <c r="A93" s="12" t="s">
        <v>45</v>
      </c>
      <c r="C93" s="17">
        <v>46349.586</v>
      </c>
      <c r="D93" s="17"/>
      <c r="E93">
        <f t="shared" si="10"/>
        <v>4214.984074680457</v>
      </c>
      <c r="F93">
        <f t="shared" si="11"/>
        <v>4215</v>
      </c>
      <c r="G93">
        <f t="shared" si="12"/>
        <v>-0.006492049993539695</v>
      </c>
      <c r="I93">
        <f t="shared" si="9"/>
        <v>-0.006492049993539695</v>
      </c>
      <c r="Q93" s="2">
        <f t="shared" si="13"/>
        <v>31331.086000000003</v>
      </c>
      <c r="AB93">
        <v>5</v>
      </c>
      <c r="AD93" t="s">
        <v>29</v>
      </c>
      <c r="AF93" t="s">
        <v>31</v>
      </c>
    </row>
    <row r="94" spans="1:32" ht="12.75">
      <c r="A94" s="12" t="s">
        <v>46</v>
      </c>
      <c r="C94" s="17">
        <v>46404.623</v>
      </c>
      <c r="D94" s="17"/>
      <c r="E94">
        <f t="shared" si="10"/>
        <v>4349.9925562215085</v>
      </c>
      <c r="F94">
        <f t="shared" si="11"/>
        <v>4350</v>
      </c>
      <c r="G94">
        <f t="shared" si="12"/>
        <v>-0.003034499997738749</v>
      </c>
      <c r="I94">
        <f t="shared" si="9"/>
        <v>-0.003034499997738749</v>
      </c>
      <c r="Q94" s="2">
        <f t="shared" si="13"/>
        <v>31386.123</v>
      </c>
      <c r="AB94">
        <v>7</v>
      </c>
      <c r="AD94" t="s">
        <v>29</v>
      </c>
      <c r="AF94" t="s">
        <v>31</v>
      </c>
    </row>
    <row r="95" spans="1:32" ht="12.75">
      <c r="A95" s="12" t="s">
        <v>47</v>
      </c>
      <c r="C95" s="17">
        <v>46762.548</v>
      </c>
      <c r="D95" s="17"/>
      <c r="E95">
        <f t="shared" si="10"/>
        <v>5228.0002738584535</v>
      </c>
      <c r="F95">
        <f t="shared" si="11"/>
        <v>5228</v>
      </c>
      <c r="G95">
        <f t="shared" si="12"/>
        <v>0.00011164000898133963</v>
      </c>
      <c r="I95">
        <f t="shared" si="9"/>
        <v>0.00011164000898133963</v>
      </c>
      <c r="Q95" s="2">
        <f t="shared" si="13"/>
        <v>31744.048000000003</v>
      </c>
      <c r="AB95">
        <v>6</v>
      </c>
      <c r="AD95" t="s">
        <v>29</v>
      </c>
      <c r="AF95" t="s">
        <v>31</v>
      </c>
    </row>
    <row r="96" spans="1:32" ht="12.75">
      <c r="A96" s="12" t="s">
        <v>48</v>
      </c>
      <c r="C96" s="17">
        <v>47151.452</v>
      </c>
      <c r="D96" s="17"/>
      <c r="E96">
        <f t="shared" si="10"/>
        <v>6182.001009822331</v>
      </c>
      <c r="F96">
        <f t="shared" si="11"/>
        <v>6182</v>
      </c>
      <c r="G96">
        <f t="shared" si="12"/>
        <v>0.00041166000301018357</v>
      </c>
      <c r="I96">
        <f t="shared" si="9"/>
        <v>0.00041166000301018357</v>
      </c>
      <c r="Q96" s="2">
        <f t="shared" si="13"/>
        <v>32132.951999999997</v>
      </c>
      <c r="AB96">
        <v>6</v>
      </c>
      <c r="AD96" t="s">
        <v>29</v>
      </c>
      <c r="AF96" t="s">
        <v>31</v>
      </c>
    </row>
    <row r="97" spans="1:32" ht="12.75">
      <c r="A97" s="12" t="s">
        <v>49</v>
      </c>
      <c r="C97" s="17">
        <v>47177.535</v>
      </c>
      <c r="D97" s="17"/>
      <c r="E97">
        <f t="shared" si="10"/>
        <v>6245.98389813449</v>
      </c>
      <c r="F97">
        <f t="shared" si="11"/>
        <v>6246</v>
      </c>
      <c r="G97">
        <f t="shared" si="12"/>
        <v>-0.006564019990037195</v>
      </c>
      <c r="I97">
        <f t="shared" si="9"/>
        <v>-0.006564019990037195</v>
      </c>
      <c r="Q97" s="2">
        <f t="shared" si="13"/>
        <v>32159.035000000003</v>
      </c>
      <c r="AB97">
        <v>5</v>
      </c>
      <c r="AD97" t="s">
        <v>29</v>
      </c>
      <c r="AF97" t="s">
        <v>31</v>
      </c>
    </row>
    <row r="98" spans="1:32" ht="12.75">
      <c r="A98" s="12" t="s">
        <v>50</v>
      </c>
      <c r="C98" s="17">
        <v>47531.38</v>
      </c>
      <c r="D98" s="17"/>
      <c r="E98">
        <f t="shared" si="10"/>
        <v>7113.9831740924055</v>
      </c>
      <c r="F98">
        <f t="shared" si="11"/>
        <v>7114</v>
      </c>
      <c r="G98">
        <f t="shared" si="12"/>
        <v>-0.006859180000901688</v>
      </c>
      <c r="I98">
        <f t="shared" si="9"/>
        <v>-0.006859180000901688</v>
      </c>
      <c r="Q98" s="2">
        <f t="shared" si="13"/>
        <v>32512.879999999997</v>
      </c>
      <c r="AB98">
        <v>6</v>
      </c>
      <c r="AD98" t="s">
        <v>29</v>
      </c>
      <c r="AF98" t="s">
        <v>31</v>
      </c>
    </row>
    <row r="99" spans="1:32" ht="12.75">
      <c r="A99" s="12" t="s">
        <v>51</v>
      </c>
      <c r="C99" s="17">
        <v>47591.302</v>
      </c>
      <c r="D99" s="17"/>
      <c r="E99">
        <f t="shared" si="10"/>
        <v>7260.974802104547</v>
      </c>
      <c r="F99">
        <f t="shared" si="11"/>
        <v>7261</v>
      </c>
      <c r="G99">
        <f t="shared" si="12"/>
        <v>-0.010272069994243793</v>
      </c>
      <c r="I99">
        <f t="shared" si="9"/>
        <v>-0.010272069994243793</v>
      </c>
      <c r="Q99" s="2">
        <f t="shared" si="13"/>
        <v>32572.802000000003</v>
      </c>
      <c r="AB99">
        <v>6</v>
      </c>
      <c r="AD99" t="s">
        <v>29</v>
      </c>
      <c r="AF99" t="s">
        <v>31</v>
      </c>
    </row>
    <row r="100" spans="1:32" ht="12.75">
      <c r="A100" s="12" t="s">
        <v>52</v>
      </c>
      <c r="C100" s="17">
        <v>47801.648</v>
      </c>
      <c r="D100" s="17"/>
      <c r="E100">
        <f t="shared" si="10"/>
        <v>7776.963937744855</v>
      </c>
      <c r="F100">
        <f t="shared" si="11"/>
        <v>7777</v>
      </c>
      <c r="G100">
        <f t="shared" si="12"/>
        <v>-0.01470098999561742</v>
      </c>
      <c r="I100">
        <f t="shared" si="9"/>
        <v>-0.01470098999561742</v>
      </c>
      <c r="Q100" s="2">
        <f t="shared" si="13"/>
        <v>32783.148</v>
      </c>
      <c r="AB100">
        <v>6</v>
      </c>
      <c r="AD100" t="s">
        <v>29</v>
      </c>
      <c r="AF100" t="s">
        <v>31</v>
      </c>
    </row>
    <row r="101" spans="1:32" ht="12.75">
      <c r="A101" s="12" t="s">
        <v>53</v>
      </c>
      <c r="C101" s="17">
        <v>47854.634</v>
      </c>
      <c r="D101" s="17"/>
      <c r="E101">
        <f t="shared" si="10"/>
        <v>7906.941214902662</v>
      </c>
      <c r="F101">
        <f t="shared" si="11"/>
        <v>7907</v>
      </c>
      <c r="G101">
        <f t="shared" si="12"/>
        <v>-0.023964089996297844</v>
      </c>
      <c r="I101">
        <f t="shared" si="9"/>
        <v>-0.023964089996297844</v>
      </c>
      <c r="Q101" s="2">
        <f t="shared" si="13"/>
        <v>32836.134</v>
      </c>
      <c r="AB101">
        <v>6</v>
      </c>
      <c r="AD101" t="s">
        <v>29</v>
      </c>
      <c r="AF101" t="s">
        <v>31</v>
      </c>
    </row>
    <row r="102" spans="1:32" ht="12.75">
      <c r="A102" s="12" t="s">
        <v>54</v>
      </c>
      <c r="C102" s="17">
        <v>47975.319</v>
      </c>
      <c r="D102" s="17"/>
      <c r="E102">
        <f t="shared" si="10"/>
        <v>8202.987485498508</v>
      </c>
      <c r="F102">
        <f t="shared" si="11"/>
        <v>8203</v>
      </c>
      <c r="G102">
        <f t="shared" si="12"/>
        <v>-0.005101609989651479</v>
      </c>
      <c r="I102">
        <f t="shared" si="9"/>
        <v>-0.005101609989651479</v>
      </c>
      <c r="Q102" s="2">
        <f t="shared" si="13"/>
        <v>32956.819</v>
      </c>
      <c r="AB102">
        <v>5</v>
      </c>
      <c r="AD102" t="s">
        <v>29</v>
      </c>
      <c r="AF102" t="s">
        <v>31</v>
      </c>
    </row>
    <row r="103" spans="1:32" ht="12.75">
      <c r="A103" s="12" t="s">
        <v>55</v>
      </c>
      <c r="C103" s="17">
        <v>48183.628</v>
      </c>
      <c r="D103" s="17"/>
      <c r="E103">
        <f t="shared" si="10"/>
        <v>8713.979759447597</v>
      </c>
      <c r="F103">
        <f t="shared" si="11"/>
        <v>8714</v>
      </c>
      <c r="G103">
        <f t="shared" si="12"/>
        <v>-0.008251179999206215</v>
      </c>
      <c r="I103">
        <f t="shared" si="9"/>
        <v>-0.008251179999206215</v>
      </c>
      <c r="Q103" s="2">
        <f t="shared" si="13"/>
        <v>33165.128</v>
      </c>
      <c r="AB103">
        <v>6</v>
      </c>
      <c r="AD103" t="s">
        <v>29</v>
      </c>
      <c r="AF103" t="s">
        <v>31</v>
      </c>
    </row>
    <row r="104" spans="1:17" ht="12.75">
      <c r="A104" s="64" t="s">
        <v>356</v>
      </c>
      <c r="B104" s="66" t="s">
        <v>68</v>
      </c>
      <c r="C104" s="65">
        <v>48690.348</v>
      </c>
      <c r="D104" s="17"/>
      <c r="E104">
        <f t="shared" si="10"/>
        <v>9956.988967189413</v>
      </c>
      <c r="F104">
        <f t="shared" si="11"/>
        <v>9957</v>
      </c>
      <c r="G104">
        <f t="shared" si="12"/>
        <v>-0.004497589994571172</v>
      </c>
      <c r="L104">
        <f>G104</f>
        <v>-0.004497589994571172</v>
      </c>
      <c r="O104">
        <f>+C$11+C$12*$F104</f>
        <v>-0.00657269450086875</v>
      </c>
      <c r="Q104" s="2">
        <f t="shared" si="13"/>
        <v>33671.848</v>
      </c>
    </row>
    <row r="105" spans="1:32" ht="12.75">
      <c r="A105" s="12" t="s">
        <v>56</v>
      </c>
      <c r="C105" s="17">
        <v>48712.357</v>
      </c>
      <c r="D105" s="17">
        <v>0.007</v>
      </c>
      <c r="E105">
        <f t="shared" si="10"/>
        <v>10010.97813211915</v>
      </c>
      <c r="F105">
        <f t="shared" si="11"/>
        <v>10011</v>
      </c>
      <c r="G105">
        <f t="shared" si="12"/>
        <v>-0.008914569989428855</v>
      </c>
      <c r="I105">
        <f>+G105</f>
        <v>-0.008914569989428855</v>
      </c>
      <c r="Q105" s="2">
        <f t="shared" si="13"/>
        <v>33693.857</v>
      </c>
      <c r="AB105">
        <v>5</v>
      </c>
      <c r="AD105" t="s">
        <v>29</v>
      </c>
      <c r="AF105" t="s">
        <v>31</v>
      </c>
    </row>
    <row r="106" spans="1:32" ht="12.75">
      <c r="A106" s="12" t="s">
        <v>57</v>
      </c>
      <c r="C106" s="17">
        <v>48960.613</v>
      </c>
      <c r="D106" s="17">
        <v>0.004</v>
      </c>
      <c r="E106">
        <f t="shared" si="10"/>
        <v>10619.962371693558</v>
      </c>
      <c r="F106">
        <f t="shared" si="11"/>
        <v>10620</v>
      </c>
      <c r="G106">
        <f t="shared" si="12"/>
        <v>-0.01533940000081202</v>
      </c>
      <c r="I106">
        <f>+G106</f>
        <v>-0.01533940000081202</v>
      </c>
      <c r="Q106" s="2">
        <f t="shared" si="13"/>
        <v>33942.113</v>
      </c>
      <c r="AB106">
        <v>7</v>
      </c>
      <c r="AD106" t="s">
        <v>29</v>
      </c>
      <c r="AF106" t="s">
        <v>31</v>
      </c>
    </row>
    <row r="107" spans="1:32" ht="12.75">
      <c r="A107" s="12" t="s">
        <v>58</v>
      </c>
      <c r="C107" s="17">
        <v>49416.378</v>
      </c>
      <c r="D107" s="17"/>
      <c r="E107">
        <f t="shared" si="10"/>
        <v>11737.97644567218</v>
      </c>
      <c r="F107">
        <f t="shared" si="11"/>
        <v>11738</v>
      </c>
      <c r="G107">
        <f t="shared" si="12"/>
        <v>-0.009602060003089719</v>
      </c>
      <c r="I107">
        <f>+G107</f>
        <v>-0.009602060003089719</v>
      </c>
      <c r="Q107" s="2">
        <f t="shared" si="13"/>
        <v>34397.878</v>
      </c>
      <c r="AB107">
        <v>6</v>
      </c>
      <c r="AD107" t="s">
        <v>29</v>
      </c>
      <c r="AF107" t="s">
        <v>31</v>
      </c>
    </row>
    <row r="108" spans="1:32" ht="12.75">
      <c r="A108" s="12" t="s">
        <v>59</v>
      </c>
      <c r="B108" s="9" t="s">
        <v>65</v>
      </c>
      <c r="C108" s="17">
        <v>49993.6</v>
      </c>
      <c r="D108" s="17">
        <v>0.006</v>
      </c>
      <c r="E108">
        <f t="shared" si="10"/>
        <v>13153.930544407473</v>
      </c>
      <c r="F108">
        <f t="shared" si="11"/>
        <v>13154</v>
      </c>
      <c r="I108" s="9">
        <v>-0.028313979993981775</v>
      </c>
      <c r="Q108" s="2">
        <f t="shared" si="13"/>
        <v>34975.1</v>
      </c>
      <c r="AB108">
        <v>5</v>
      </c>
      <c r="AD108" t="s">
        <v>29</v>
      </c>
      <c r="AF108" t="s">
        <v>31</v>
      </c>
    </row>
    <row r="109" spans="1:32" ht="12.75">
      <c r="A109" s="12" t="s">
        <v>61</v>
      </c>
      <c r="C109" s="17">
        <v>50489.3359</v>
      </c>
      <c r="D109" s="17">
        <v>0.0006</v>
      </c>
      <c r="E109">
        <f t="shared" si="10"/>
        <v>14369.99521189282</v>
      </c>
      <c r="F109">
        <f t="shared" si="11"/>
        <v>14370</v>
      </c>
      <c r="G109">
        <f aca="true" t="shared" si="14" ref="G109:G135">+C109-(C$7+F109*C$8)</f>
        <v>-0.0019518999979482032</v>
      </c>
      <c r="I109">
        <f>+G109</f>
        <v>-0.0019518999979482032</v>
      </c>
      <c r="Q109" s="2">
        <f t="shared" si="13"/>
        <v>35470.8359</v>
      </c>
      <c r="AB109">
        <v>16</v>
      </c>
      <c r="AD109" t="s">
        <v>60</v>
      </c>
      <c r="AF109" t="s">
        <v>31</v>
      </c>
    </row>
    <row r="110" spans="1:17" ht="12.75">
      <c r="A110" s="12" t="s">
        <v>76</v>
      </c>
      <c r="B110" s="12" t="s">
        <v>68</v>
      </c>
      <c r="C110" s="35">
        <v>51459.9629</v>
      </c>
      <c r="D110" s="35"/>
      <c r="E110">
        <f t="shared" si="10"/>
        <v>16750.991222081513</v>
      </c>
      <c r="F110">
        <f t="shared" si="11"/>
        <v>16751</v>
      </c>
      <c r="G110">
        <f t="shared" si="14"/>
        <v>-0.003578370000468567</v>
      </c>
      <c r="N110">
        <f>G110</f>
        <v>-0.003578370000468567</v>
      </c>
      <c r="Q110" s="2">
        <f t="shared" si="13"/>
        <v>36441.4629</v>
      </c>
    </row>
    <row r="111" spans="1:17" ht="12.75">
      <c r="A111" s="15" t="s">
        <v>96</v>
      </c>
      <c r="B111" s="36" t="s">
        <v>68</v>
      </c>
      <c r="C111" s="15">
        <v>51968.31102</v>
      </c>
      <c r="D111" s="15">
        <v>0.0029</v>
      </c>
      <c r="E111">
        <f t="shared" si="10"/>
        <v>17997.994288663143</v>
      </c>
      <c r="F111">
        <f t="shared" si="11"/>
        <v>17998</v>
      </c>
      <c r="G111">
        <f t="shared" si="14"/>
        <v>-0.002328259994101245</v>
      </c>
      <c r="J111">
        <f aca="true" t="shared" si="15" ref="J111:J122">+G111</f>
        <v>-0.002328259994101245</v>
      </c>
      <c r="O111">
        <f>+C$11+C$12*$F111</f>
        <v>-0.0021569650419012987</v>
      </c>
      <c r="Q111" s="2">
        <f t="shared" si="13"/>
        <v>36949.81102</v>
      </c>
    </row>
    <row r="112" spans="1:17" ht="12.75">
      <c r="A112" s="13" t="s">
        <v>67</v>
      </c>
      <c r="B112" s="37" t="s">
        <v>68</v>
      </c>
      <c r="C112" s="13">
        <v>52279.3523</v>
      </c>
      <c r="D112" s="38">
        <v>0.0024</v>
      </c>
      <c r="E112">
        <f t="shared" si="10"/>
        <v>18760.99392362485</v>
      </c>
      <c r="F112">
        <f t="shared" si="11"/>
        <v>18761</v>
      </c>
      <c r="G112">
        <f t="shared" si="14"/>
        <v>-0.00247706999653019</v>
      </c>
      <c r="J112">
        <f t="shared" si="15"/>
        <v>-0.00247706999653019</v>
      </c>
      <c r="Q112" s="2">
        <f t="shared" si="13"/>
        <v>37260.8523</v>
      </c>
    </row>
    <row r="113" spans="1:17" ht="12.75">
      <c r="A113" s="13" t="s">
        <v>67</v>
      </c>
      <c r="B113" s="37" t="s">
        <v>69</v>
      </c>
      <c r="C113" s="13">
        <v>52279.5569</v>
      </c>
      <c r="D113" s="38">
        <v>0.0059</v>
      </c>
      <c r="E113">
        <f t="shared" si="10"/>
        <v>18761.49581753847</v>
      </c>
      <c r="F113">
        <f t="shared" si="11"/>
        <v>18761.5</v>
      </c>
      <c r="G113">
        <f t="shared" si="14"/>
        <v>-0.0017050049937097356</v>
      </c>
      <c r="J113">
        <f t="shared" si="15"/>
        <v>-0.0017050049937097356</v>
      </c>
      <c r="Q113" s="2">
        <f t="shared" si="13"/>
        <v>37261.0569</v>
      </c>
    </row>
    <row r="114" spans="1:17" ht="12.75">
      <c r="A114" s="15" t="s">
        <v>96</v>
      </c>
      <c r="B114" s="36" t="s">
        <v>68</v>
      </c>
      <c r="C114" s="15">
        <v>52321.3431</v>
      </c>
      <c r="D114" s="15" t="s">
        <v>97</v>
      </c>
      <c r="E114">
        <f t="shared" si="10"/>
        <v>18863.999431677512</v>
      </c>
      <c r="F114">
        <f t="shared" si="11"/>
        <v>18864</v>
      </c>
      <c r="G114">
        <f t="shared" si="14"/>
        <v>-0.0002316799946129322</v>
      </c>
      <c r="J114">
        <f t="shared" si="15"/>
        <v>-0.0002316799946129322</v>
      </c>
      <c r="O114">
        <f aca="true" t="shared" si="16" ref="O114:O135">+C$11+C$12*$F114</f>
        <v>-0.0016813996008534435</v>
      </c>
      <c r="Q114" s="2">
        <f t="shared" si="13"/>
        <v>37302.8431</v>
      </c>
    </row>
    <row r="115" spans="1:17" ht="12.75">
      <c r="A115" s="12" t="s">
        <v>77</v>
      </c>
      <c r="B115" s="12" t="s">
        <v>68</v>
      </c>
      <c r="C115" s="35">
        <v>52632.7926</v>
      </c>
      <c r="D115" s="35">
        <v>0.0004</v>
      </c>
      <c r="E115">
        <f t="shared" si="10"/>
        <v>19628.000450478008</v>
      </c>
      <c r="F115">
        <f t="shared" si="11"/>
        <v>19628</v>
      </c>
      <c r="G115">
        <f t="shared" si="14"/>
        <v>0.0001836400042520836</v>
      </c>
      <c r="J115">
        <f t="shared" si="15"/>
        <v>0.0001836400042520836</v>
      </c>
      <c r="O115">
        <f t="shared" si="16"/>
        <v>-0.001261847641314687</v>
      </c>
      <c r="Q115" s="2">
        <f t="shared" si="13"/>
        <v>37614.2926</v>
      </c>
    </row>
    <row r="116" spans="1:17" ht="12.75">
      <c r="A116" s="12" t="s">
        <v>77</v>
      </c>
      <c r="B116" s="12" t="s">
        <v>69</v>
      </c>
      <c r="C116" s="35">
        <v>52636.6638</v>
      </c>
      <c r="D116" s="35">
        <v>0.0008</v>
      </c>
      <c r="E116">
        <f t="shared" si="10"/>
        <v>19637.4966954358</v>
      </c>
      <c r="F116">
        <f t="shared" si="11"/>
        <v>19637.5</v>
      </c>
      <c r="G116">
        <f t="shared" si="14"/>
        <v>-0.0013471249912981875</v>
      </c>
      <c r="J116">
        <f t="shared" si="15"/>
        <v>-0.0013471249912981875</v>
      </c>
      <c r="O116">
        <f t="shared" si="16"/>
        <v>-0.0012566306994094278</v>
      </c>
      <c r="Q116" s="2">
        <f t="shared" si="13"/>
        <v>37618.1638</v>
      </c>
    </row>
    <row r="117" spans="1:17" ht="12.75">
      <c r="A117" s="12" t="s">
        <v>77</v>
      </c>
      <c r="B117" s="12" t="s">
        <v>68</v>
      </c>
      <c r="C117" s="35">
        <v>52637.6842</v>
      </c>
      <c r="D117" s="35">
        <v>0.0005</v>
      </c>
      <c r="E117">
        <f aca="true" t="shared" si="17" ref="E117:E135">+(C117-C$7)/C$8</f>
        <v>19639.99978707533</v>
      </c>
      <c r="F117">
        <f aca="true" t="shared" si="18" ref="F117:F148">ROUND(2*E117,0)/2</f>
        <v>19640</v>
      </c>
      <c r="G117">
        <f t="shared" si="14"/>
        <v>-8.679999154992402E-05</v>
      </c>
      <c r="J117">
        <f t="shared" si="15"/>
        <v>-8.679999154992402E-05</v>
      </c>
      <c r="O117">
        <f t="shared" si="16"/>
        <v>-0.0012552578199606767</v>
      </c>
      <c r="Q117" s="2">
        <f aca="true" t="shared" si="19" ref="Q117:Q135">+C117-15018.5</f>
        <v>37619.1842</v>
      </c>
    </row>
    <row r="118" spans="1:17" ht="12.75">
      <c r="A118" s="39" t="s">
        <v>89</v>
      </c>
      <c r="B118" s="40" t="s">
        <v>68</v>
      </c>
      <c r="C118" s="41">
        <v>52670.2956</v>
      </c>
      <c r="D118" s="41">
        <v>0.0001</v>
      </c>
      <c r="E118">
        <f t="shared" si="17"/>
        <v>19719.997163293643</v>
      </c>
      <c r="F118">
        <f t="shared" si="18"/>
        <v>19720</v>
      </c>
      <c r="G118">
        <f t="shared" si="14"/>
        <v>-0.00115640000149142</v>
      </c>
      <c r="J118">
        <f t="shared" si="15"/>
        <v>-0.00115640000149142</v>
      </c>
      <c r="O118">
        <f t="shared" si="16"/>
        <v>-0.0012113256776005964</v>
      </c>
      <c r="Q118" s="2">
        <f t="shared" si="19"/>
        <v>37651.7956</v>
      </c>
    </row>
    <row r="119" spans="1:17" ht="12.75">
      <c r="A119" s="13" t="s">
        <v>67</v>
      </c>
      <c r="B119" s="37" t="s">
        <v>68</v>
      </c>
      <c r="C119" s="13">
        <v>52672.3355</v>
      </c>
      <c r="D119" s="38">
        <v>0.0083</v>
      </c>
      <c r="E119">
        <f t="shared" si="17"/>
        <v>19725.00113882821</v>
      </c>
      <c r="F119">
        <f t="shared" si="18"/>
        <v>19725</v>
      </c>
      <c r="G119">
        <f t="shared" si="14"/>
        <v>0.00046425000618910417</v>
      </c>
      <c r="J119">
        <f t="shared" si="15"/>
        <v>0.00046425000618910417</v>
      </c>
      <c r="O119">
        <f t="shared" si="16"/>
        <v>-0.0012085799187030923</v>
      </c>
      <c r="Q119" s="2">
        <f t="shared" si="19"/>
        <v>37653.8355</v>
      </c>
    </row>
    <row r="120" spans="1:17" ht="12.75">
      <c r="A120" s="12" t="s">
        <v>62</v>
      </c>
      <c r="B120" s="12"/>
      <c r="C120" s="35">
        <v>52683.3404</v>
      </c>
      <c r="D120" s="35">
        <v>0.0002</v>
      </c>
      <c r="E120">
        <f t="shared" si="17"/>
        <v>19751.996702512843</v>
      </c>
      <c r="F120">
        <f t="shared" si="18"/>
        <v>19752</v>
      </c>
      <c r="G120">
        <f t="shared" si="14"/>
        <v>-0.00134423999406863</v>
      </c>
      <c r="J120">
        <f t="shared" si="15"/>
        <v>-0.00134423999406863</v>
      </c>
      <c r="O120">
        <f t="shared" si="16"/>
        <v>-0.0011937528206565646</v>
      </c>
      <c r="Q120" s="2">
        <f t="shared" si="19"/>
        <v>37664.8404</v>
      </c>
    </row>
    <row r="121" spans="1:17" ht="12.75">
      <c r="A121" s="39" t="s">
        <v>89</v>
      </c>
      <c r="B121" s="40" t="s">
        <v>69</v>
      </c>
      <c r="C121" s="41">
        <v>52981.5415</v>
      </c>
      <c r="D121" s="41">
        <v>0.0001</v>
      </c>
      <c r="E121">
        <f t="shared" si="17"/>
        <v>20483.498741229956</v>
      </c>
      <c r="F121">
        <f t="shared" si="18"/>
        <v>20483.5</v>
      </c>
      <c r="G121">
        <f t="shared" si="14"/>
        <v>-0.0005131449943291955</v>
      </c>
      <c r="J121">
        <f t="shared" si="15"/>
        <v>-0.0005131449943291955</v>
      </c>
      <c r="O121">
        <f t="shared" si="16"/>
        <v>-0.0007920482939515923</v>
      </c>
      <c r="Q121" s="2">
        <f t="shared" si="19"/>
        <v>37963.0415</v>
      </c>
    </row>
    <row r="122" spans="1:17" ht="12.75">
      <c r="A122" s="14" t="s">
        <v>71</v>
      </c>
      <c r="B122" s="39"/>
      <c r="C122" s="42">
        <v>53060.4221</v>
      </c>
      <c r="D122" s="42">
        <v>0.0014</v>
      </c>
      <c r="E122">
        <f t="shared" si="17"/>
        <v>20676.9967521871</v>
      </c>
      <c r="F122">
        <f t="shared" si="18"/>
        <v>20677</v>
      </c>
      <c r="G122">
        <f t="shared" si="14"/>
        <v>-0.0013239899926702492</v>
      </c>
      <c r="J122">
        <f t="shared" si="15"/>
        <v>-0.0013239899926702492</v>
      </c>
      <c r="O122">
        <f t="shared" si="16"/>
        <v>-0.0006857874246181499</v>
      </c>
      <c r="Q122" s="2">
        <f t="shared" si="19"/>
        <v>38041.9221</v>
      </c>
    </row>
    <row r="123" spans="1:17" ht="12.75">
      <c r="A123" s="12" t="s">
        <v>78</v>
      </c>
      <c r="B123" s="12" t="s">
        <v>68</v>
      </c>
      <c r="C123" s="35">
        <v>53331.9214</v>
      </c>
      <c r="D123" s="35">
        <v>0.0004</v>
      </c>
      <c r="E123">
        <f t="shared" si="17"/>
        <v>21342.99795560408</v>
      </c>
      <c r="F123">
        <f t="shared" si="18"/>
        <v>21343</v>
      </c>
      <c r="G123">
        <f t="shared" si="14"/>
        <v>-0.0008334099984494969</v>
      </c>
      <c r="N123">
        <f>G123</f>
        <v>-0.0008334099984494969</v>
      </c>
      <c r="O123">
        <f t="shared" si="16"/>
        <v>-0.00032005233947049287</v>
      </c>
      <c r="Q123" s="2">
        <f t="shared" si="19"/>
        <v>38313.4214</v>
      </c>
    </row>
    <row r="124" spans="1:17" ht="12.75">
      <c r="A124" s="15" t="s">
        <v>70</v>
      </c>
      <c r="B124" s="37" t="s">
        <v>68</v>
      </c>
      <c r="C124" s="13">
        <v>53354.7496</v>
      </c>
      <c r="D124" s="15">
        <v>0.0003</v>
      </c>
      <c r="E124">
        <f t="shared" si="17"/>
        <v>21398.996658627795</v>
      </c>
      <c r="F124">
        <f t="shared" si="18"/>
        <v>21399</v>
      </c>
      <c r="G124">
        <f t="shared" si="14"/>
        <v>-0.0013621299949591048</v>
      </c>
      <c r="J124">
        <f>+G124</f>
        <v>-0.0013621299949591048</v>
      </c>
      <c r="O124">
        <f t="shared" si="16"/>
        <v>-0.0002892998398184368</v>
      </c>
      <c r="Q124" s="2">
        <f t="shared" si="19"/>
        <v>38336.2496</v>
      </c>
    </row>
    <row r="125" spans="1:17" ht="12.75">
      <c r="A125" s="64" t="s">
        <v>436</v>
      </c>
      <c r="B125" s="66" t="s">
        <v>68</v>
      </c>
      <c r="C125" s="65">
        <v>53407.3374</v>
      </c>
      <c r="D125" s="17"/>
      <c r="E125">
        <f t="shared" si="17"/>
        <v>21527.997131502118</v>
      </c>
      <c r="F125">
        <f t="shared" si="18"/>
        <v>21528</v>
      </c>
      <c r="G125">
        <f t="shared" si="14"/>
        <v>-0.001169360002677422</v>
      </c>
      <c r="L125">
        <f>G125</f>
        <v>-0.001169360002677422</v>
      </c>
      <c r="O125">
        <f t="shared" si="16"/>
        <v>-0.00021845926026280854</v>
      </c>
      <c r="Q125" s="2">
        <f t="shared" si="19"/>
        <v>38388.8374</v>
      </c>
    </row>
    <row r="126" spans="1:17" ht="12.75">
      <c r="A126" s="43" t="s">
        <v>82</v>
      </c>
      <c r="B126" s="39"/>
      <c r="C126" s="35">
        <v>53780.3419</v>
      </c>
      <c r="D126" s="35">
        <v>0.0004</v>
      </c>
      <c r="E126">
        <f t="shared" si="17"/>
        <v>22442.995608035777</v>
      </c>
      <c r="F126">
        <f t="shared" si="18"/>
        <v>22443</v>
      </c>
      <c r="G126">
        <f t="shared" si="14"/>
        <v>-0.0017904099950101227</v>
      </c>
      <c r="J126">
        <f>+G126</f>
        <v>-0.0017904099950101227</v>
      </c>
      <c r="O126">
        <f t="shared" si="16"/>
        <v>0.0002840146179805946</v>
      </c>
      <c r="Q126" s="2">
        <f t="shared" si="19"/>
        <v>38761.8419</v>
      </c>
    </row>
    <row r="127" spans="1:17" ht="12.75">
      <c r="A127" s="64" t="s">
        <v>448</v>
      </c>
      <c r="B127" s="66" t="s">
        <v>68</v>
      </c>
      <c r="C127" s="65">
        <v>54053.8793</v>
      </c>
      <c r="D127" s="17"/>
      <c r="E127">
        <f t="shared" si="17"/>
        <v>23113.996371498353</v>
      </c>
      <c r="F127">
        <f t="shared" si="18"/>
        <v>23114</v>
      </c>
      <c r="G127">
        <f t="shared" si="14"/>
        <v>-0.0014791799912927672</v>
      </c>
      <c r="L127">
        <f>G127</f>
        <v>-0.0014791799912927672</v>
      </c>
      <c r="O127">
        <f t="shared" si="16"/>
        <v>0.0006524954620257591</v>
      </c>
      <c r="Q127" s="2">
        <f t="shared" si="19"/>
        <v>39035.3793</v>
      </c>
    </row>
    <row r="128" spans="1:17" ht="12.75">
      <c r="A128" s="39" t="s">
        <v>90</v>
      </c>
      <c r="B128" s="40" t="s">
        <v>68</v>
      </c>
      <c r="C128" s="41">
        <v>54053.879300000146</v>
      </c>
      <c r="D128" s="41">
        <v>0.0002</v>
      </c>
      <c r="E128">
        <f t="shared" si="17"/>
        <v>23113.99637149871</v>
      </c>
      <c r="F128">
        <f t="shared" si="18"/>
        <v>23114</v>
      </c>
      <c r="G128">
        <f t="shared" si="14"/>
        <v>-0.001479179845773615</v>
      </c>
      <c r="J128">
        <f>+G128</f>
        <v>-0.001479179845773615</v>
      </c>
      <c r="O128">
        <f t="shared" si="16"/>
        <v>0.0006524954620257591</v>
      </c>
      <c r="Q128" s="2">
        <f t="shared" si="19"/>
        <v>39035.379300000146</v>
      </c>
    </row>
    <row r="129" spans="1:17" ht="12.75">
      <c r="A129" s="64" t="s">
        <v>454</v>
      </c>
      <c r="B129" s="66" t="s">
        <v>68</v>
      </c>
      <c r="C129" s="65">
        <v>54054.2865</v>
      </c>
      <c r="D129" s="17"/>
      <c r="E129">
        <f t="shared" si="17"/>
        <v>23114.995253226713</v>
      </c>
      <c r="F129">
        <f t="shared" si="18"/>
        <v>23115</v>
      </c>
      <c r="G129">
        <f t="shared" si="14"/>
        <v>-0.0019350499933352694</v>
      </c>
      <c r="L129">
        <f>G129</f>
        <v>-0.0019350499933352694</v>
      </c>
      <c r="O129">
        <f t="shared" si="16"/>
        <v>0.0006530446138052603</v>
      </c>
      <c r="Q129" s="2">
        <f t="shared" si="19"/>
        <v>39035.7865</v>
      </c>
    </row>
    <row r="130" spans="1:17" ht="12.75">
      <c r="A130" s="15" t="s">
        <v>94</v>
      </c>
      <c r="B130" s="36" t="s">
        <v>68</v>
      </c>
      <c r="C130" s="15">
        <v>54866.3406</v>
      </c>
      <c r="D130" s="15">
        <v>0.0003</v>
      </c>
      <c r="E130">
        <f t="shared" si="17"/>
        <v>25107.004101277893</v>
      </c>
      <c r="F130">
        <f t="shared" si="18"/>
        <v>25107</v>
      </c>
      <c r="G130">
        <f t="shared" si="14"/>
        <v>0.0016719100094633177</v>
      </c>
      <c r="J130">
        <f aca="true" t="shared" si="20" ref="J130:J135">+G130</f>
        <v>0.0016719100094633177</v>
      </c>
      <c r="O130">
        <f t="shared" si="16"/>
        <v>0.0017469549585712296</v>
      </c>
      <c r="Q130" s="2">
        <f t="shared" si="19"/>
        <v>39847.8406</v>
      </c>
    </row>
    <row r="131" spans="1:17" ht="12.75">
      <c r="A131" s="15" t="s">
        <v>94</v>
      </c>
      <c r="B131" s="36" t="s">
        <v>69</v>
      </c>
      <c r="C131" s="15">
        <v>54866.5462</v>
      </c>
      <c r="D131" s="15">
        <v>0.0012</v>
      </c>
      <c r="E131">
        <f t="shared" si="17"/>
        <v>25107.50844824092</v>
      </c>
      <c r="F131">
        <f t="shared" si="18"/>
        <v>25107.5</v>
      </c>
      <c r="G131">
        <f t="shared" si="14"/>
        <v>0.0034439750015735626</v>
      </c>
      <c r="J131">
        <f t="shared" si="20"/>
        <v>0.0034439750015735626</v>
      </c>
      <c r="O131">
        <f t="shared" si="16"/>
        <v>0.0017472295344609801</v>
      </c>
      <c r="Q131" s="2">
        <f t="shared" si="19"/>
        <v>39848.0462</v>
      </c>
    </row>
    <row r="132" spans="1:17" ht="12.75">
      <c r="A132" s="15" t="s">
        <v>95</v>
      </c>
      <c r="B132" s="36" t="s">
        <v>69</v>
      </c>
      <c r="C132" s="15">
        <v>55607.6665</v>
      </c>
      <c r="D132" s="15">
        <v>0.0015</v>
      </c>
      <c r="E132">
        <f t="shared" si="17"/>
        <v>26925.51317855426</v>
      </c>
      <c r="F132">
        <f t="shared" si="18"/>
        <v>26925.5</v>
      </c>
      <c r="G132">
        <f t="shared" si="14"/>
        <v>0.0053723150049336255</v>
      </c>
      <c r="J132">
        <f t="shared" si="20"/>
        <v>0.0053723150049336255</v>
      </c>
      <c r="O132">
        <f t="shared" si="16"/>
        <v>0.0027455874695937778</v>
      </c>
      <c r="Q132" s="2">
        <f t="shared" si="19"/>
        <v>40589.1665</v>
      </c>
    </row>
    <row r="133" spans="1:17" ht="12.75">
      <c r="A133" s="35" t="s">
        <v>98</v>
      </c>
      <c r="B133" s="44" t="s">
        <v>69</v>
      </c>
      <c r="C133" s="35">
        <v>55978.6288</v>
      </c>
      <c r="D133" s="35">
        <v>0.0008</v>
      </c>
      <c r="E133">
        <f t="shared" si="17"/>
        <v>27835.50203753966</v>
      </c>
      <c r="F133">
        <f t="shared" si="18"/>
        <v>27835.5</v>
      </c>
      <c r="G133">
        <f t="shared" si="14"/>
        <v>0.0008306150048156269</v>
      </c>
      <c r="J133">
        <f t="shared" si="20"/>
        <v>0.0008306150048156269</v>
      </c>
      <c r="O133">
        <f t="shared" si="16"/>
        <v>0.003245315588939677</v>
      </c>
      <c r="Q133" s="2">
        <f t="shared" si="19"/>
        <v>40960.1288</v>
      </c>
    </row>
    <row r="134" spans="1:17" ht="12.75">
      <c r="A134" s="45" t="s">
        <v>99</v>
      </c>
      <c r="B134" s="46" t="s">
        <v>68</v>
      </c>
      <c r="C134" s="47">
        <v>55992.28917</v>
      </c>
      <c r="D134" s="47">
        <v>0.0003</v>
      </c>
      <c r="E134">
        <f t="shared" si="17"/>
        <v>27869.01160039717</v>
      </c>
      <c r="F134">
        <f t="shared" si="18"/>
        <v>27869</v>
      </c>
      <c r="G134">
        <f t="shared" si="14"/>
        <v>0.004728970001451671</v>
      </c>
      <c r="J134">
        <f t="shared" si="20"/>
        <v>0.004728970001451671</v>
      </c>
      <c r="O134">
        <f t="shared" si="16"/>
        <v>0.0032637121735529604</v>
      </c>
      <c r="Q134" s="2">
        <f t="shared" si="19"/>
        <v>40973.78917</v>
      </c>
    </row>
    <row r="135" spans="1:17" ht="12.75">
      <c r="A135" s="48" t="s">
        <v>100</v>
      </c>
      <c r="B135" s="49" t="s">
        <v>68</v>
      </c>
      <c r="C135" s="48">
        <v>56713.4343</v>
      </c>
      <c r="D135" s="48">
        <v>0.0007</v>
      </c>
      <c r="E135">
        <f t="shared" si="17"/>
        <v>29638.01625130531</v>
      </c>
      <c r="F135">
        <f t="shared" si="18"/>
        <v>29638</v>
      </c>
      <c r="G135">
        <f t="shared" si="14"/>
        <v>0.006624940004257951</v>
      </c>
      <c r="J135">
        <f t="shared" si="20"/>
        <v>0.006624940004257951</v>
      </c>
      <c r="O135">
        <f t="shared" si="16"/>
        <v>0.00423516167149021</v>
      </c>
      <c r="Q135" s="2">
        <f t="shared" si="19"/>
        <v>41694.9343</v>
      </c>
    </row>
    <row r="136" spans="3:4" ht="12.75">
      <c r="C136" s="17"/>
      <c r="D136" s="17"/>
    </row>
    <row r="137" spans="3:4" ht="12.75">
      <c r="C137" s="17"/>
      <c r="D137" s="17"/>
    </row>
    <row r="138" spans="3:4" ht="12.75">
      <c r="C138" s="17"/>
      <c r="D138" s="17"/>
    </row>
    <row r="139" spans="3:4" ht="12.75">
      <c r="C139" s="17"/>
      <c r="D139" s="17"/>
    </row>
    <row r="140" spans="3:4" ht="12.75">
      <c r="C140" s="17"/>
      <c r="D140" s="17"/>
    </row>
    <row r="141" spans="3:4" ht="12.75">
      <c r="C141" s="17"/>
      <c r="D141" s="17"/>
    </row>
    <row r="142" spans="3:4" ht="12.75">
      <c r="C142" s="17"/>
      <c r="D142" s="17"/>
    </row>
    <row r="143" spans="3:4" ht="12.75">
      <c r="C143" s="17"/>
      <c r="D143" s="17"/>
    </row>
    <row r="144" spans="3:4" ht="12.75">
      <c r="C144" s="17"/>
      <c r="D144" s="17"/>
    </row>
    <row r="145" spans="3:4" ht="12.75">
      <c r="C145" s="17"/>
      <c r="D145" s="17"/>
    </row>
    <row r="146" spans="3:4" ht="12.75">
      <c r="C146" s="17"/>
      <c r="D146" s="17"/>
    </row>
    <row r="147" spans="3:4" ht="12.75">
      <c r="C147" s="17"/>
      <c r="D147" s="17"/>
    </row>
    <row r="148" spans="3:4" ht="12.75">
      <c r="C148" s="17"/>
      <c r="D148" s="17"/>
    </row>
    <row r="149" spans="3:4" ht="12.75">
      <c r="C149" s="17"/>
      <c r="D149" s="17"/>
    </row>
    <row r="150" spans="3:4" ht="12.75">
      <c r="C150" s="17"/>
      <c r="D150" s="17"/>
    </row>
    <row r="151" spans="3:4" ht="12.75">
      <c r="C151" s="17"/>
      <c r="D151" s="17"/>
    </row>
    <row r="152" spans="3:4" ht="12.75">
      <c r="C152" s="17"/>
      <c r="D152" s="17"/>
    </row>
    <row r="153" spans="3:4" ht="12.75">
      <c r="C153" s="17"/>
      <c r="D153" s="17"/>
    </row>
    <row r="154" spans="3:4" ht="12.75">
      <c r="C154" s="17"/>
      <c r="D154" s="17"/>
    </row>
    <row r="155" spans="3:4" ht="12.75">
      <c r="C155" s="17"/>
      <c r="D155" s="17"/>
    </row>
    <row r="156" spans="3:4" ht="12.75">
      <c r="C156" s="17"/>
      <c r="D156" s="17"/>
    </row>
    <row r="157" spans="3:4" ht="12.75">
      <c r="C157" s="17"/>
      <c r="D157" s="17"/>
    </row>
    <row r="158" spans="3:4" ht="12.75">
      <c r="C158" s="17"/>
      <c r="D158" s="17"/>
    </row>
    <row r="159" spans="3:4" ht="12.75">
      <c r="C159" s="17"/>
      <c r="D159" s="17"/>
    </row>
    <row r="160" spans="3:4" ht="12.75">
      <c r="C160" s="17"/>
      <c r="D160" s="17"/>
    </row>
    <row r="161" spans="3:4" ht="12.75">
      <c r="C161" s="17"/>
      <c r="D161" s="17"/>
    </row>
    <row r="162" spans="3:4" ht="12.75">
      <c r="C162" s="17"/>
      <c r="D162" s="17"/>
    </row>
    <row r="163" spans="3:4" ht="12.75">
      <c r="C163" s="17"/>
      <c r="D163" s="17"/>
    </row>
    <row r="164" spans="3:4" ht="12.75">
      <c r="C164" s="17"/>
      <c r="D164" s="17"/>
    </row>
    <row r="165" spans="3:4" ht="12.75">
      <c r="C165" s="17"/>
      <c r="D165" s="17"/>
    </row>
    <row r="166" spans="3:4" ht="12.75">
      <c r="C166" s="17"/>
      <c r="D166" s="17"/>
    </row>
    <row r="167" spans="3:4" ht="12.75">
      <c r="C167" s="17"/>
      <c r="D167" s="17"/>
    </row>
    <row r="168" spans="3:4" ht="12.75">
      <c r="C168" s="17"/>
      <c r="D168" s="17"/>
    </row>
    <row r="169" spans="3:4" ht="12.75">
      <c r="C169" s="17"/>
      <c r="D169" s="17"/>
    </row>
    <row r="170" spans="3:4" ht="12.75">
      <c r="C170" s="17"/>
      <c r="D170" s="17"/>
    </row>
    <row r="171" spans="3:4" ht="12.75">
      <c r="C171" s="17"/>
      <c r="D171" s="17"/>
    </row>
    <row r="172" spans="3:4" ht="12.75">
      <c r="C172" s="17"/>
      <c r="D172" s="17"/>
    </row>
    <row r="173" spans="3:4" ht="12.75">
      <c r="C173" s="17"/>
      <c r="D173" s="17"/>
    </row>
    <row r="174" spans="3:4" ht="12.75">
      <c r="C174" s="17"/>
      <c r="D174" s="17"/>
    </row>
    <row r="175" spans="3:4" ht="12.75">
      <c r="C175" s="17"/>
      <c r="D175" s="17"/>
    </row>
    <row r="176" spans="3:4" ht="12.75">
      <c r="C176" s="17"/>
      <c r="D176" s="17"/>
    </row>
    <row r="177" spans="3:4" ht="12.75">
      <c r="C177" s="17"/>
      <c r="D177" s="17"/>
    </row>
    <row r="178" spans="3:4" ht="12.75">
      <c r="C178" s="17"/>
      <c r="D178" s="17"/>
    </row>
    <row r="179" spans="3:4" ht="12.75">
      <c r="C179" s="17"/>
      <c r="D179" s="17"/>
    </row>
    <row r="180" spans="3:4" ht="12.75">
      <c r="C180" s="17"/>
      <c r="D180" s="17"/>
    </row>
    <row r="181" spans="3:4" ht="12.75">
      <c r="C181" s="17"/>
      <c r="D181" s="17"/>
    </row>
    <row r="182" spans="3:4" ht="12.75">
      <c r="C182" s="17"/>
      <c r="D182" s="17"/>
    </row>
    <row r="183" spans="3:4" ht="12.75">
      <c r="C183" s="17"/>
      <c r="D183" s="17"/>
    </row>
    <row r="184" spans="3:4" ht="12.75">
      <c r="C184" s="17"/>
      <c r="D184" s="17"/>
    </row>
    <row r="185" spans="3:4" ht="12.75">
      <c r="C185" s="17"/>
      <c r="D185" s="17"/>
    </row>
    <row r="186" spans="3:4" ht="12.75">
      <c r="C186" s="17"/>
      <c r="D186" s="17"/>
    </row>
    <row r="187" spans="3:4" ht="12.75">
      <c r="C187" s="17"/>
      <c r="D187" s="17"/>
    </row>
    <row r="188" spans="3:4" ht="12.75">
      <c r="C188" s="17"/>
      <c r="D188" s="17"/>
    </row>
    <row r="189" spans="3:4" ht="12.75">
      <c r="C189" s="17"/>
      <c r="D189" s="17"/>
    </row>
    <row r="190" spans="3:4" ht="12.75">
      <c r="C190" s="17"/>
      <c r="D190" s="17"/>
    </row>
    <row r="191" spans="3:4" ht="12.75">
      <c r="C191" s="17"/>
      <c r="D191" s="17"/>
    </row>
    <row r="192" spans="3:4" ht="12.75">
      <c r="C192" s="17"/>
      <c r="D192" s="17"/>
    </row>
    <row r="193" spans="3:4" ht="12.75">
      <c r="C193" s="17"/>
      <c r="D193" s="17"/>
    </row>
    <row r="194" spans="3:4" ht="12.75">
      <c r="C194" s="17"/>
      <c r="D194" s="17"/>
    </row>
    <row r="195" spans="3:4" ht="12.75">
      <c r="C195" s="17"/>
      <c r="D195" s="17"/>
    </row>
    <row r="196" spans="3:4" ht="12.75">
      <c r="C196" s="17"/>
      <c r="D196" s="17"/>
    </row>
    <row r="197" spans="3:4" ht="12.75">
      <c r="C197" s="17"/>
      <c r="D197" s="17"/>
    </row>
    <row r="198" spans="3:4" ht="12.75">
      <c r="C198" s="17"/>
      <c r="D198" s="17"/>
    </row>
    <row r="199" spans="3:4" ht="12.75">
      <c r="C199" s="17"/>
      <c r="D199" s="17"/>
    </row>
    <row r="200" spans="3:4" ht="12.75">
      <c r="C200" s="17"/>
      <c r="D200" s="17"/>
    </row>
    <row r="201" spans="3:4" ht="12.75">
      <c r="C201" s="17"/>
      <c r="D201" s="17"/>
    </row>
    <row r="202" spans="3:4" ht="12.75">
      <c r="C202" s="17"/>
      <c r="D202" s="17"/>
    </row>
    <row r="203" spans="3:4" ht="12.75">
      <c r="C203" s="17"/>
      <c r="D203" s="17"/>
    </row>
    <row r="204" spans="3:4" ht="12.75">
      <c r="C204" s="17"/>
      <c r="D204" s="17"/>
    </row>
    <row r="205" spans="3:4" ht="12.75">
      <c r="C205" s="17"/>
      <c r="D205" s="17"/>
    </row>
    <row r="206" spans="3:4" ht="12.75">
      <c r="C206" s="17"/>
      <c r="D206" s="17"/>
    </row>
    <row r="207" spans="3:4" ht="12.75">
      <c r="C207" s="17"/>
      <c r="D207" s="17"/>
    </row>
    <row r="208" spans="3:4" ht="12.75">
      <c r="C208" s="17"/>
      <c r="D208" s="17"/>
    </row>
    <row r="209" spans="3:4" ht="12.75">
      <c r="C209" s="17"/>
      <c r="D209" s="17"/>
    </row>
    <row r="210" spans="3:4" ht="12.75">
      <c r="C210" s="17"/>
      <c r="D210" s="17"/>
    </row>
    <row r="211" spans="3:4" ht="12.75">
      <c r="C211" s="17"/>
      <c r="D211" s="17"/>
    </row>
    <row r="212" spans="3:4" ht="12.75">
      <c r="C212" s="17"/>
      <c r="D212" s="17"/>
    </row>
    <row r="213" spans="3:4" ht="12.75">
      <c r="C213" s="17"/>
      <c r="D213" s="17"/>
    </row>
    <row r="214" spans="3:4" ht="12.75">
      <c r="C214" s="17"/>
      <c r="D214" s="17"/>
    </row>
    <row r="215" spans="3:4" ht="12.75">
      <c r="C215" s="17"/>
      <c r="D215" s="17"/>
    </row>
    <row r="216" spans="3:4" ht="12.75">
      <c r="C216" s="17"/>
      <c r="D216" s="17"/>
    </row>
    <row r="217" spans="3:4" ht="12.75">
      <c r="C217" s="17"/>
      <c r="D217" s="17"/>
    </row>
    <row r="218" spans="3:4" ht="12.75">
      <c r="C218" s="17"/>
      <c r="D218" s="17"/>
    </row>
    <row r="219" spans="3:4" ht="12.75">
      <c r="C219" s="17"/>
      <c r="D219" s="17"/>
    </row>
    <row r="220" spans="3:4" ht="12.75">
      <c r="C220" s="17"/>
      <c r="D220" s="17"/>
    </row>
    <row r="221" spans="3:4" ht="12.75">
      <c r="C221" s="17"/>
      <c r="D221" s="17"/>
    </row>
    <row r="222" spans="3:4" ht="12.75">
      <c r="C222" s="17"/>
      <c r="D222" s="17"/>
    </row>
    <row r="223" spans="3:4" ht="12.75">
      <c r="C223" s="17"/>
      <c r="D223" s="17"/>
    </row>
    <row r="224" spans="3:4" ht="12.75">
      <c r="C224" s="17"/>
      <c r="D224" s="17"/>
    </row>
    <row r="225" spans="3:4" ht="12.75">
      <c r="C225" s="17"/>
      <c r="D225" s="17"/>
    </row>
    <row r="226" spans="3:4" ht="12.75">
      <c r="C226" s="17"/>
      <c r="D226" s="17"/>
    </row>
    <row r="227" spans="3:4" ht="12.75">
      <c r="C227" s="17"/>
      <c r="D227" s="17"/>
    </row>
    <row r="228" spans="3:4" ht="12.75">
      <c r="C228" s="17"/>
      <c r="D228" s="17"/>
    </row>
    <row r="229" spans="3:4" ht="12.75">
      <c r="C229" s="17"/>
      <c r="D229" s="17"/>
    </row>
    <row r="230" spans="3:4" ht="12.75">
      <c r="C230" s="17"/>
      <c r="D230" s="17"/>
    </row>
    <row r="231" spans="3:4" ht="12.75">
      <c r="C231" s="17"/>
      <c r="D231" s="17"/>
    </row>
    <row r="232" spans="3:4" ht="12.75">
      <c r="C232" s="17"/>
      <c r="D232" s="17"/>
    </row>
    <row r="233" spans="3:4" ht="12.75">
      <c r="C233" s="17"/>
      <c r="D233" s="17"/>
    </row>
    <row r="234" spans="3:4" ht="12.75">
      <c r="C234" s="17"/>
      <c r="D234" s="17"/>
    </row>
    <row r="235" spans="3:4" ht="12.75">
      <c r="C235" s="17"/>
      <c r="D235" s="17"/>
    </row>
    <row r="236" spans="3:4" ht="12.75">
      <c r="C236" s="17"/>
      <c r="D236" s="17"/>
    </row>
    <row r="237" spans="3:4" ht="12.75">
      <c r="C237" s="17"/>
      <c r="D237" s="17"/>
    </row>
    <row r="238" spans="3:4" ht="12.75">
      <c r="C238" s="17"/>
      <c r="D238" s="17"/>
    </row>
    <row r="239" spans="3:4" ht="12.75">
      <c r="C239" s="17"/>
      <c r="D239" s="17"/>
    </row>
    <row r="240" spans="3:4" ht="12.75">
      <c r="C240" s="17"/>
      <c r="D240" s="17"/>
    </row>
    <row r="241" spans="3:4" ht="12.75">
      <c r="C241" s="17"/>
      <c r="D241" s="17"/>
    </row>
    <row r="242" spans="3:4" ht="12.75">
      <c r="C242" s="17"/>
      <c r="D242" s="17"/>
    </row>
    <row r="243" spans="3:4" ht="12.75">
      <c r="C243" s="17"/>
      <c r="D243" s="17"/>
    </row>
    <row r="244" spans="3:4" ht="12.75">
      <c r="C244" s="17"/>
      <c r="D244" s="17"/>
    </row>
    <row r="245" spans="3:4" ht="12.75">
      <c r="C245" s="17"/>
      <c r="D245" s="17"/>
    </row>
    <row r="246" spans="3:4" ht="12.75">
      <c r="C246" s="17"/>
      <c r="D246" s="17"/>
    </row>
    <row r="247" spans="3:4" ht="12.75">
      <c r="C247" s="17"/>
      <c r="D247" s="17"/>
    </row>
    <row r="248" spans="3:4" ht="12.75">
      <c r="C248" s="17"/>
      <c r="D248" s="17"/>
    </row>
    <row r="249" spans="3:4" ht="12.75">
      <c r="C249" s="17"/>
      <c r="D249" s="17"/>
    </row>
    <row r="250" spans="3:4" ht="12.75">
      <c r="C250" s="17"/>
      <c r="D250" s="17"/>
    </row>
    <row r="251" spans="3:4" ht="12.75">
      <c r="C251" s="17"/>
      <c r="D251" s="17"/>
    </row>
    <row r="252" spans="3:4" ht="12.75">
      <c r="C252" s="17"/>
      <c r="D252" s="17"/>
    </row>
    <row r="253" spans="3:4" ht="12.75">
      <c r="C253" s="17"/>
      <c r="D253" s="17"/>
    </row>
    <row r="254" spans="3:4" ht="12.75">
      <c r="C254" s="17"/>
      <c r="D254" s="1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86"/>
  <sheetViews>
    <sheetView zoomScalePageLayoutView="0" workbookViewId="0" topLeftCell="A88">
      <selection activeCell="A111" sqref="A111:C115"/>
    </sheetView>
  </sheetViews>
  <sheetFormatPr defaultColWidth="9.140625" defaultRowHeight="12.75"/>
  <cols>
    <col min="1" max="1" width="19.7109375" style="51" customWidth="1"/>
    <col min="2" max="2" width="4.421875" style="16" customWidth="1"/>
    <col min="3" max="3" width="12.7109375" style="51" customWidth="1"/>
    <col min="4" max="4" width="5.421875" style="16" customWidth="1"/>
    <col min="5" max="5" width="14.8515625" style="16" customWidth="1"/>
    <col min="6" max="6" width="9.140625" style="16" customWidth="1"/>
    <col min="7" max="7" width="12.00390625" style="16" customWidth="1"/>
    <col min="8" max="8" width="14.140625" style="51" customWidth="1"/>
    <col min="9" max="9" width="22.57421875" style="16" customWidth="1"/>
    <col min="10" max="10" width="25.140625" style="16" customWidth="1"/>
    <col min="11" max="11" width="15.7109375" style="16" customWidth="1"/>
    <col min="12" max="12" width="14.140625" style="16" customWidth="1"/>
    <col min="13" max="13" width="9.57421875" style="16" customWidth="1"/>
    <col min="14" max="14" width="14.140625" style="16" customWidth="1"/>
    <col min="15" max="15" width="23.421875" style="16" customWidth="1"/>
    <col min="16" max="16" width="16.57421875" style="16" customWidth="1"/>
    <col min="17" max="17" width="41.00390625" style="16" customWidth="1"/>
    <col min="18" max="16384" width="9.140625" style="16" customWidth="1"/>
  </cols>
  <sheetData>
    <row r="1" spans="1:10" ht="15.75">
      <c r="A1" s="50" t="s">
        <v>101</v>
      </c>
      <c r="I1" s="52" t="s">
        <v>102</v>
      </c>
      <c r="J1" s="53" t="s">
        <v>97</v>
      </c>
    </row>
    <row r="2" spans="9:10" ht="12.75">
      <c r="I2" s="54" t="s">
        <v>103</v>
      </c>
      <c r="J2" s="55" t="s">
        <v>104</v>
      </c>
    </row>
    <row r="3" spans="1:10" ht="12.75">
      <c r="A3" s="56" t="s">
        <v>105</v>
      </c>
      <c r="I3" s="54" t="s">
        <v>106</v>
      </c>
      <c r="J3" s="55" t="s">
        <v>107</v>
      </c>
    </row>
    <row r="4" spans="9:10" ht="12.75">
      <c r="I4" s="54" t="s">
        <v>108</v>
      </c>
      <c r="J4" s="55" t="s">
        <v>107</v>
      </c>
    </row>
    <row r="5" spans="9:10" ht="13.5" thickBot="1">
      <c r="I5" s="57" t="s">
        <v>109</v>
      </c>
      <c r="J5" s="58" t="s">
        <v>110</v>
      </c>
    </row>
    <row r="10" ht="13.5" thickBot="1"/>
    <row r="11" spans="1:16" ht="12.75" customHeight="1" thickBot="1">
      <c r="A11" s="51" t="str">
        <f aca="true" t="shared" si="0" ref="A11:A42">P11</f>
        <v> AOLD 20.206 </v>
      </c>
      <c r="B11" s="20" t="str">
        <f aca="true" t="shared" si="1" ref="B11:B42">IF(H11=INT(H11),"I","II")</f>
        <v>I</v>
      </c>
      <c r="C11" s="51">
        <f aca="true" t="shared" si="2" ref="C11:C42">1*G11</f>
        <v>29639.36</v>
      </c>
      <c r="D11" s="16" t="str">
        <f aca="true" t="shared" si="3" ref="D11:D42">VLOOKUP(F11,I$1:J$5,2,FALSE)</f>
        <v>vis</v>
      </c>
      <c r="E11" s="59">
        <f>VLOOKUP(C11,A!C$21:E$973,3,FALSE)</f>
        <v>-36776.026308660774</v>
      </c>
      <c r="F11" s="20" t="s">
        <v>109</v>
      </c>
      <c r="G11" s="16" t="str">
        <f aca="true" t="shared" si="4" ref="G11:G42">MID(I11,3,LEN(I11)-3)</f>
        <v>29639.36</v>
      </c>
      <c r="H11" s="51">
        <f aca="true" t="shared" si="5" ref="H11:H42">1*K11</f>
        <v>-36764</v>
      </c>
      <c r="I11" s="60" t="s">
        <v>113</v>
      </c>
      <c r="J11" s="61" t="s">
        <v>114</v>
      </c>
      <c r="K11" s="60">
        <v>-36764</v>
      </c>
      <c r="L11" s="60" t="s">
        <v>115</v>
      </c>
      <c r="M11" s="61" t="s">
        <v>116</v>
      </c>
      <c r="N11" s="61"/>
      <c r="O11" s="62" t="s">
        <v>117</v>
      </c>
      <c r="P11" s="62" t="s">
        <v>118</v>
      </c>
    </row>
    <row r="12" spans="1:16" ht="12.75" customHeight="1" thickBot="1">
      <c r="A12" s="51" t="str">
        <f t="shared" si="0"/>
        <v> AOLD 20.206 </v>
      </c>
      <c r="B12" s="20" t="str">
        <f t="shared" si="1"/>
        <v>I</v>
      </c>
      <c r="C12" s="51">
        <f t="shared" si="2"/>
        <v>29646.27</v>
      </c>
      <c r="D12" s="16" t="str">
        <f t="shared" si="3"/>
        <v>vis</v>
      </c>
      <c r="E12" s="59">
        <f>VLOOKUP(C12,A!C$21:E$973,3,FALSE)</f>
        <v>-36759.075737091676</v>
      </c>
      <c r="F12" s="20" t="s">
        <v>109</v>
      </c>
      <c r="G12" s="16" t="str">
        <f t="shared" si="4"/>
        <v>29646.27</v>
      </c>
      <c r="H12" s="51">
        <f t="shared" si="5"/>
        <v>-36747</v>
      </c>
      <c r="I12" s="60" t="s">
        <v>119</v>
      </c>
      <c r="J12" s="61" t="s">
        <v>120</v>
      </c>
      <c r="K12" s="60">
        <v>-36747</v>
      </c>
      <c r="L12" s="60" t="s">
        <v>121</v>
      </c>
      <c r="M12" s="61" t="s">
        <v>116</v>
      </c>
      <c r="N12" s="61"/>
      <c r="O12" s="62" t="s">
        <v>117</v>
      </c>
      <c r="P12" s="62" t="s">
        <v>118</v>
      </c>
    </row>
    <row r="13" spans="1:16" ht="12.75" customHeight="1" thickBot="1">
      <c r="A13" s="51" t="str">
        <f t="shared" si="0"/>
        <v> AOLD 20.206 </v>
      </c>
      <c r="B13" s="20" t="str">
        <f t="shared" si="1"/>
        <v>I</v>
      </c>
      <c r="C13" s="51">
        <f t="shared" si="2"/>
        <v>29730.25</v>
      </c>
      <c r="D13" s="16" t="str">
        <f t="shared" si="3"/>
        <v>vis</v>
      </c>
      <c r="E13" s="59">
        <f>VLOOKUP(C13,A!C$21:E$973,3,FALSE)</f>
        <v>-36553.06864586544</v>
      </c>
      <c r="F13" s="20" t="s">
        <v>109</v>
      </c>
      <c r="G13" s="16" t="str">
        <f t="shared" si="4"/>
        <v>29730.25</v>
      </c>
      <c r="H13" s="51">
        <f t="shared" si="5"/>
        <v>-36541</v>
      </c>
      <c r="I13" s="60" t="s">
        <v>122</v>
      </c>
      <c r="J13" s="61" t="s">
        <v>123</v>
      </c>
      <c r="K13" s="60">
        <v>-36541</v>
      </c>
      <c r="L13" s="60" t="s">
        <v>121</v>
      </c>
      <c r="M13" s="61" t="s">
        <v>116</v>
      </c>
      <c r="N13" s="61"/>
      <c r="O13" s="62" t="s">
        <v>117</v>
      </c>
      <c r="P13" s="62" t="s">
        <v>118</v>
      </c>
    </row>
    <row r="14" spans="1:16" ht="12.75" customHeight="1" thickBot="1">
      <c r="A14" s="51" t="str">
        <f t="shared" si="0"/>
        <v> AOLD 20.206 </v>
      </c>
      <c r="B14" s="20" t="str">
        <f t="shared" si="1"/>
        <v>I</v>
      </c>
      <c r="C14" s="51">
        <f t="shared" si="2"/>
        <v>29996.47</v>
      </c>
      <c r="D14" s="16" t="str">
        <f t="shared" si="3"/>
        <v>vis</v>
      </c>
      <c r="E14" s="59">
        <f>VLOOKUP(C14,A!C$21:E$973,3,FALSE)</f>
        <v>-35900.017826310206</v>
      </c>
      <c r="F14" s="20" t="s">
        <v>109</v>
      </c>
      <c r="G14" s="16" t="str">
        <f t="shared" si="4"/>
        <v>29996.47</v>
      </c>
      <c r="H14" s="51">
        <f t="shared" si="5"/>
        <v>-35888</v>
      </c>
      <c r="I14" s="60" t="s">
        <v>127</v>
      </c>
      <c r="J14" s="61" t="s">
        <v>128</v>
      </c>
      <c r="K14" s="60">
        <v>-35888</v>
      </c>
      <c r="L14" s="60" t="s">
        <v>115</v>
      </c>
      <c r="M14" s="61" t="s">
        <v>116</v>
      </c>
      <c r="N14" s="61"/>
      <c r="O14" s="62" t="s">
        <v>117</v>
      </c>
      <c r="P14" s="62" t="s">
        <v>118</v>
      </c>
    </row>
    <row r="15" spans="1:16" ht="12.75" customHeight="1" thickBot="1">
      <c r="A15" s="51" t="str">
        <f t="shared" si="0"/>
        <v> AOLD 20.206 </v>
      </c>
      <c r="B15" s="20" t="str">
        <f t="shared" si="1"/>
        <v>I</v>
      </c>
      <c r="C15" s="51">
        <f t="shared" si="2"/>
        <v>30000.54</v>
      </c>
      <c r="D15" s="16" t="str">
        <f t="shared" si="3"/>
        <v>vis</v>
      </c>
      <c r="E15" s="59">
        <f>VLOOKUP(C15,A!C$21:E$973,3,FALSE)</f>
        <v>-35890.03391512551</v>
      </c>
      <c r="F15" s="20" t="s">
        <v>109</v>
      </c>
      <c r="G15" s="16" t="str">
        <f t="shared" si="4"/>
        <v>30000.54</v>
      </c>
      <c r="H15" s="51">
        <f t="shared" si="5"/>
        <v>-35878</v>
      </c>
      <c r="I15" s="60" t="s">
        <v>129</v>
      </c>
      <c r="J15" s="61" t="s">
        <v>130</v>
      </c>
      <c r="K15" s="60">
        <v>-35878</v>
      </c>
      <c r="L15" s="60" t="s">
        <v>131</v>
      </c>
      <c r="M15" s="61" t="s">
        <v>116</v>
      </c>
      <c r="N15" s="61"/>
      <c r="O15" s="62" t="s">
        <v>117</v>
      </c>
      <c r="P15" s="62" t="s">
        <v>118</v>
      </c>
    </row>
    <row r="16" spans="1:16" ht="12.75" customHeight="1" thickBot="1">
      <c r="A16" s="51" t="str">
        <f t="shared" si="0"/>
        <v> AHSB 7.8.415 </v>
      </c>
      <c r="B16" s="20" t="str">
        <f t="shared" si="1"/>
        <v>I</v>
      </c>
      <c r="C16" s="51">
        <f t="shared" si="2"/>
        <v>30025.395</v>
      </c>
      <c r="D16" s="16" t="str">
        <f t="shared" si="3"/>
        <v>vis</v>
      </c>
      <c r="E16" s="59">
        <f>VLOOKUP(C16,A!C$21:E$973,3,FALSE)</f>
        <v>-35829.06337151479</v>
      </c>
      <c r="F16" s="20" t="s">
        <v>109</v>
      </c>
      <c r="G16" s="16" t="str">
        <f t="shared" si="4"/>
        <v>30025.395</v>
      </c>
      <c r="H16" s="51">
        <f t="shared" si="5"/>
        <v>-35817</v>
      </c>
      <c r="I16" s="60" t="s">
        <v>132</v>
      </c>
      <c r="J16" s="61" t="s">
        <v>133</v>
      </c>
      <c r="K16" s="60">
        <v>-35817</v>
      </c>
      <c r="L16" s="60" t="s">
        <v>134</v>
      </c>
      <c r="M16" s="61" t="s">
        <v>116</v>
      </c>
      <c r="N16" s="61"/>
      <c r="O16" s="62" t="s">
        <v>135</v>
      </c>
      <c r="P16" s="62" t="s">
        <v>136</v>
      </c>
    </row>
    <row r="17" spans="1:16" ht="12.75" customHeight="1" thickBot="1">
      <c r="A17" s="51" t="str">
        <f t="shared" si="0"/>
        <v> AOLD 20.206 </v>
      </c>
      <c r="B17" s="20" t="str">
        <f t="shared" si="1"/>
        <v>I</v>
      </c>
      <c r="C17" s="51">
        <f t="shared" si="2"/>
        <v>30041.31</v>
      </c>
      <c r="D17" s="16" t="str">
        <f t="shared" si="3"/>
        <v>vis</v>
      </c>
      <c r="E17" s="59">
        <f>VLOOKUP(C17,A!C$21:E$973,3,FALSE)</f>
        <v>-35790.02308981837</v>
      </c>
      <c r="F17" s="20" t="s">
        <v>109</v>
      </c>
      <c r="G17" s="16" t="str">
        <f t="shared" si="4"/>
        <v>30041.31</v>
      </c>
      <c r="H17" s="51">
        <f t="shared" si="5"/>
        <v>-35778</v>
      </c>
      <c r="I17" s="60" t="s">
        <v>137</v>
      </c>
      <c r="J17" s="61" t="s">
        <v>138</v>
      </c>
      <c r="K17" s="60">
        <v>-35778</v>
      </c>
      <c r="L17" s="60" t="s">
        <v>115</v>
      </c>
      <c r="M17" s="61" t="s">
        <v>116</v>
      </c>
      <c r="N17" s="61"/>
      <c r="O17" s="62" t="s">
        <v>117</v>
      </c>
      <c r="P17" s="62" t="s">
        <v>118</v>
      </c>
    </row>
    <row r="18" spans="1:16" ht="12.75" customHeight="1" thickBot="1">
      <c r="A18" s="51" t="str">
        <f t="shared" si="0"/>
        <v> AHSB 7.8.415 </v>
      </c>
      <c r="B18" s="20" t="str">
        <f t="shared" si="1"/>
        <v>I</v>
      </c>
      <c r="C18" s="51">
        <f t="shared" si="2"/>
        <v>30072.275</v>
      </c>
      <c r="D18" s="16" t="str">
        <f t="shared" si="3"/>
        <v>vis</v>
      </c>
      <c r="E18" s="59">
        <f>VLOOKUP(C18,A!C$21:E$973,3,FALSE)</f>
        <v>-35714.06441418346</v>
      </c>
      <c r="F18" s="20" t="s">
        <v>109</v>
      </c>
      <c r="G18" s="16" t="str">
        <f t="shared" si="4"/>
        <v>30072.275</v>
      </c>
      <c r="H18" s="51">
        <f t="shared" si="5"/>
        <v>-35702</v>
      </c>
      <c r="I18" s="60" t="s">
        <v>139</v>
      </c>
      <c r="J18" s="61" t="s">
        <v>140</v>
      </c>
      <c r="K18" s="60">
        <v>-35702</v>
      </c>
      <c r="L18" s="60" t="s">
        <v>134</v>
      </c>
      <c r="M18" s="61" t="s">
        <v>116</v>
      </c>
      <c r="N18" s="61"/>
      <c r="O18" s="62" t="s">
        <v>135</v>
      </c>
      <c r="P18" s="62" t="s">
        <v>136</v>
      </c>
    </row>
    <row r="19" spans="1:16" ht="12.75" customHeight="1" thickBot="1">
      <c r="A19" s="51" t="str">
        <f t="shared" si="0"/>
        <v> AHSB 7.8.415 </v>
      </c>
      <c r="B19" s="20" t="str">
        <f t="shared" si="1"/>
        <v>I</v>
      </c>
      <c r="C19" s="51">
        <f t="shared" si="2"/>
        <v>30076.35</v>
      </c>
      <c r="D19" s="16" t="str">
        <f t="shared" si="3"/>
        <v>vis</v>
      </c>
      <c r="E19" s="59">
        <f>VLOOKUP(C19,A!C$21:E$973,3,FALSE)</f>
        <v>-35704.068237751606</v>
      </c>
      <c r="F19" s="20" t="s">
        <v>109</v>
      </c>
      <c r="G19" s="16" t="str">
        <f t="shared" si="4"/>
        <v>30076.350</v>
      </c>
      <c r="H19" s="51">
        <f t="shared" si="5"/>
        <v>-35692</v>
      </c>
      <c r="I19" s="60" t="s">
        <v>141</v>
      </c>
      <c r="J19" s="61" t="s">
        <v>142</v>
      </c>
      <c r="K19" s="60">
        <v>-35692</v>
      </c>
      <c r="L19" s="60" t="s">
        <v>143</v>
      </c>
      <c r="M19" s="61" t="s">
        <v>116</v>
      </c>
      <c r="N19" s="61"/>
      <c r="O19" s="62" t="s">
        <v>135</v>
      </c>
      <c r="P19" s="62" t="s">
        <v>136</v>
      </c>
    </row>
    <row r="20" spans="1:16" ht="12.75" customHeight="1" thickBot="1">
      <c r="A20" s="51" t="str">
        <f t="shared" si="0"/>
        <v> AHSB 7.8.415 </v>
      </c>
      <c r="B20" s="20" t="str">
        <f t="shared" si="1"/>
        <v>I</v>
      </c>
      <c r="C20" s="51">
        <f t="shared" si="2"/>
        <v>30078.395</v>
      </c>
      <c r="D20" s="16" t="str">
        <f t="shared" si="3"/>
        <v>vis</v>
      </c>
      <c r="E20" s="59">
        <f>VLOOKUP(C20,A!C$21:E$973,3,FALSE)</f>
        <v>-35699.05175166494</v>
      </c>
      <c r="F20" s="20" t="s">
        <v>109</v>
      </c>
      <c r="G20" s="16" t="str">
        <f t="shared" si="4"/>
        <v>30078.395</v>
      </c>
      <c r="H20" s="51">
        <f t="shared" si="5"/>
        <v>-35687</v>
      </c>
      <c r="I20" s="60" t="s">
        <v>144</v>
      </c>
      <c r="J20" s="61" t="s">
        <v>145</v>
      </c>
      <c r="K20" s="60">
        <v>-35687</v>
      </c>
      <c r="L20" s="60" t="s">
        <v>146</v>
      </c>
      <c r="M20" s="61" t="s">
        <v>116</v>
      </c>
      <c r="N20" s="61"/>
      <c r="O20" s="62" t="s">
        <v>135</v>
      </c>
      <c r="P20" s="62" t="s">
        <v>136</v>
      </c>
    </row>
    <row r="21" spans="1:16" ht="12.75" customHeight="1" thickBot="1">
      <c r="A21" s="51" t="str">
        <f t="shared" si="0"/>
        <v> AOLD 20.206 </v>
      </c>
      <c r="B21" s="20" t="str">
        <f t="shared" si="1"/>
        <v>I</v>
      </c>
      <c r="C21" s="51">
        <f t="shared" si="2"/>
        <v>30085.31</v>
      </c>
      <c r="D21" s="16" t="str">
        <f t="shared" si="3"/>
        <v>vis</v>
      </c>
      <c r="E21" s="59">
        <f>VLOOKUP(C21,A!C$21:E$973,3,FALSE)</f>
        <v>-35682.08891484868</v>
      </c>
      <c r="F21" s="20" t="s">
        <v>109</v>
      </c>
      <c r="G21" s="16" t="str">
        <f t="shared" si="4"/>
        <v>30085.31</v>
      </c>
      <c r="H21" s="51">
        <f t="shared" si="5"/>
        <v>-35670</v>
      </c>
      <c r="I21" s="60" t="s">
        <v>147</v>
      </c>
      <c r="J21" s="61" t="s">
        <v>148</v>
      </c>
      <c r="K21" s="60">
        <v>-35670</v>
      </c>
      <c r="L21" s="60" t="s">
        <v>149</v>
      </c>
      <c r="M21" s="61" t="s">
        <v>116</v>
      </c>
      <c r="N21" s="61"/>
      <c r="O21" s="62" t="s">
        <v>117</v>
      </c>
      <c r="P21" s="62" t="s">
        <v>118</v>
      </c>
    </row>
    <row r="22" spans="1:16" ht="12.75" customHeight="1" thickBot="1">
      <c r="A22" s="51" t="str">
        <f t="shared" si="0"/>
        <v> AOLD 20.206 </v>
      </c>
      <c r="B22" s="20" t="str">
        <f t="shared" si="1"/>
        <v>I</v>
      </c>
      <c r="C22" s="51">
        <f t="shared" si="2"/>
        <v>30101.24</v>
      </c>
      <c r="D22" s="16" t="str">
        <f t="shared" si="3"/>
        <v>vis</v>
      </c>
      <c r="E22" s="59">
        <f>VLOOKUP(C22,A!C$21:E$973,3,FALSE)</f>
        <v>-35643.01183741079</v>
      </c>
      <c r="F22" s="20" t="s">
        <v>109</v>
      </c>
      <c r="G22" s="16" t="str">
        <f t="shared" si="4"/>
        <v>30101.24</v>
      </c>
      <c r="H22" s="51">
        <f t="shared" si="5"/>
        <v>-35631</v>
      </c>
      <c r="I22" s="60" t="s">
        <v>150</v>
      </c>
      <c r="J22" s="61" t="s">
        <v>151</v>
      </c>
      <c r="K22" s="60">
        <v>-35631</v>
      </c>
      <c r="L22" s="60" t="s">
        <v>115</v>
      </c>
      <c r="M22" s="61" t="s">
        <v>116</v>
      </c>
      <c r="N22" s="61"/>
      <c r="O22" s="62" t="s">
        <v>117</v>
      </c>
      <c r="P22" s="62" t="s">
        <v>118</v>
      </c>
    </row>
    <row r="23" spans="1:16" ht="12.75" customHeight="1" thickBot="1">
      <c r="A23" s="51" t="str">
        <f t="shared" si="0"/>
        <v> AOLD 20.206 </v>
      </c>
      <c r="B23" s="20" t="str">
        <f t="shared" si="1"/>
        <v>I</v>
      </c>
      <c r="C23" s="51">
        <f t="shared" si="2"/>
        <v>30103.29</v>
      </c>
      <c r="D23" s="16" t="str">
        <f t="shared" si="3"/>
        <v>vis</v>
      </c>
      <c r="E23" s="59">
        <f>VLOOKUP(C23,A!C$21:E$973,3,FALSE)</f>
        <v>-35637.98308607698</v>
      </c>
      <c r="F23" s="20" t="s">
        <v>109</v>
      </c>
      <c r="G23" s="16" t="str">
        <f t="shared" si="4"/>
        <v>30103.29</v>
      </c>
      <c r="H23" s="51">
        <f t="shared" si="5"/>
        <v>-35626</v>
      </c>
      <c r="I23" s="60" t="s">
        <v>152</v>
      </c>
      <c r="J23" s="61" t="s">
        <v>153</v>
      </c>
      <c r="K23" s="60">
        <v>-35626</v>
      </c>
      <c r="L23" s="60" t="s">
        <v>154</v>
      </c>
      <c r="M23" s="61" t="s">
        <v>116</v>
      </c>
      <c r="N23" s="61"/>
      <c r="O23" s="62" t="s">
        <v>117</v>
      </c>
      <c r="P23" s="62" t="s">
        <v>118</v>
      </c>
    </row>
    <row r="24" spans="1:16" ht="12.75" customHeight="1" thickBot="1">
      <c r="A24" s="51" t="str">
        <f t="shared" si="0"/>
        <v> AOLD 20.206 </v>
      </c>
      <c r="B24" s="20" t="str">
        <f t="shared" si="1"/>
        <v>I</v>
      </c>
      <c r="C24" s="51">
        <f t="shared" si="2"/>
        <v>30110.2</v>
      </c>
      <c r="D24" s="16" t="str">
        <f t="shared" si="3"/>
        <v>vis</v>
      </c>
      <c r="E24" s="59">
        <f>VLOOKUP(C24,A!C$21:E$973,3,FALSE)</f>
        <v>-35621.032514507875</v>
      </c>
      <c r="F24" s="20" t="s">
        <v>109</v>
      </c>
      <c r="G24" s="16" t="str">
        <f t="shared" si="4"/>
        <v>30110.20</v>
      </c>
      <c r="H24" s="51">
        <f t="shared" si="5"/>
        <v>-35609</v>
      </c>
      <c r="I24" s="60" t="s">
        <v>155</v>
      </c>
      <c r="J24" s="61" t="s">
        <v>156</v>
      </c>
      <c r="K24" s="60">
        <v>-35609</v>
      </c>
      <c r="L24" s="60" t="s">
        <v>131</v>
      </c>
      <c r="M24" s="61" t="s">
        <v>116</v>
      </c>
      <c r="N24" s="61"/>
      <c r="O24" s="62" t="s">
        <v>117</v>
      </c>
      <c r="P24" s="62" t="s">
        <v>118</v>
      </c>
    </row>
    <row r="25" spans="1:16" ht="12.75" customHeight="1" thickBot="1">
      <c r="A25" s="51" t="str">
        <f t="shared" si="0"/>
        <v> AOLD 20.206 </v>
      </c>
      <c r="B25" s="20" t="str">
        <f t="shared" si="1"/>
        <v>I</v>
      </c>
      <c r="C25" s="51">
        <f t="shared" si="2"/>
        <v>30314.43</v>
      </c>
      <c r="D25" s="16" t="str">
        <f t="shared" si="3"/>
        <v>vis</v>
      </c>
      <c r="E25" s="59">
        <f>VLOOKUP(C25,A!C$21:E$973,3,FALSE)</f>
        <v>-35120.04622918835</v>
      </c>
      <c r="F25" s="20" t="s">
        <v>109</v>
      </c>
      <c r="G25" s="16" t="str">
        <f t="shared" si="4"/>
        <v>30314.43</v>
      </c>
      <c r="H25" s="51">
        <f t="shared" si="5"/>
        <v>-35108</v>
      </c>
      <c r="I25" s="60" t="s">
        <v>157</v>
      </c>
      <c r="J25" s="61" t="s">
        <v>158</v>
      </c>
      <c r="K25" s="60">
        <v>-35108</v>
      </c>
      <c r="L25" s="60" t="s">
        <v>131</v>
      </c>
      <c r="M25" s="61" t="s">
        <v>116</v>
      </c>
      <c r="N25" s="61"/>
      <c r="O25" s="62" t="s">
        <v>117</v>
      </c>
      <c r="P25" s="62" t="s">
        <v>118</v>
      </c>
    </row>
    <row r="26" spans="1:16" ht="12.75" customHeight="1" thickBot="1">
      <c r="A26" s="51" t="str">
        <f t="shared" si="0"/>
        <v> AOLD 20.206 </v>
      </c>
      <c r="B26" s="20" t="str">
        <f t="shared" si="1"/>
        <v>I</v>
      </c>
      <c r="C26" s="51">
        <f t="shared" si="2"/>
        <v>30345.41</v>
      </c>
      <c r="D26" s="16" t="str">
        <f t="shared" si="3"/>
        <v>vis</v>
      </c>
      <c r="E26" s="59">
        <f>VLOOKUP(C26,A!C$21:E$973,3,FALSE)</f>
        <v>-35044.05075781197</v>
      </c>
      <c r="F26" s="20" t="s">
        <v>109</v>
      </c>
      <c r="G26" s="16" t="str">
        <f t="shared" si="4"/>
        <v>30345.41</v>
      </c>
      <c r="H26" s="51">
        <f t="shared" si="5"/>
        <v>-35032</v>
      </c>
      <c r="I26" s="60" t="s">
        <v>159</v>
      </c>
      <c r="J26" s="61" t="s">
        <v>160</v>
      </c>
      <c r="K26" s="60">
        <v>-35032</v>
      </c>
      <c r="L26" s="60" t="s">
        <v>131</v>
      </c>
      <c r="M26" s="61" t="s">
        <v>116</v>
      </c>
      <c r="N26" s="61"/>
      <c r="O26" s="62" t="s">
        <v>117</v>
      </c>
      <c r="P26" s="62" t="s">
        <v>118</v>
      </c>
    </row>
    <row r="27" spans="1:16" ht="12.75" customHeight="1" thickBot="1">
      <c r="A27" s="51" t="str">
        <f t="shared" si="0"/>
        <v> AOLD 20.206 </v>
      </c>
      <c r="B27" s="20" t="str">
        <f t="shared" si="1"/>
        <v>I</v>
      </c>
      <c r="C27" s="51">
        <f t="shared" si="2"/>
        <v>30351.53</v>
      </c>
      <c r="D27" s="16" t="str">
        <f t="shared" si="3"/>
        <v>vis</v>
      </c>
      <c r="E27" s="59">
        <f>VLOOKUP(C27,A!C$21:E$973,3,FALSE)</f>
        <v>-35029.03809529346</v>
      </c>
      <c r="F27" s="20" t="s">
        <v>109</v>
      </c>
      <c r="G27" s="16" t="str">
        <f t="shared" si="4"/>
        <v>30351.53</v>
      </c>
      <c r="H27" s="51">
        <f t="shared" si="5"/>
        <v>-35017</v>
      </c>
      <c r="I27" s="60" t="s">
        <v>161</v>
      </c>
      <c r="J27" s="61" t="s">
        <v>162</v>
      </c>
      <c r="K27" s="60">
        <v>-35017</v>
      </c>
      <c r="L27" s="60" t="s">
        <v>131</v>
      </c>
      <c r="M27" s="61" t="s">
        <v>116</v>
      </c>
      <c r="N27" s="61"/>
      <c r="O27" s="62" t="s">
        <v>117</v>
      </c>
      <c r="P27" s="62" t="s">
        <v>118</v>
      </c>
    </row>
    <row r="28" spans="1:16" ht="12.75" customHeight="1" thickBot="1">
      <c r="A28" s="51" t="str">
        <f t="shared" si="0"/>
        <v> AOLD 20.206 </v>
      </c>
      <c r="B28" s="20" t="str">
        <f t="shared" si="1"/>
        <v>I</v>
      </c>
      <c r="C28" s="51">
        <f t="shared" si="2"/>
        <v>30352.33</v>
      </c>
      <c r="D28" s="16" t="str">
        <f t="shared" si="3"/>
        <v>vis</v>
      </c>
      <c r="E28" s="59">
        <f>VLOOKUP(C28,A!C$21:E$973,3,FALSE)</f>
        <v>-35027.07565574855</v>
      </c>
      <c r="F28" s="20" t="s">
        <v>109</v>
      </c>
      <c r="G28" s="16" t="str">
        <f t="shared" si="4"/>
        <v>30352.33</v>
      </c>
      <c r="H28" s="51">
        <f t="shared" si="5"/>
        <v>-35015</v>
      </c>
      <c r="I28" s="60" t="s">
        <v>163</v>
      </c>
      <c r="J28" s="61" t="s">
        <v>164</v>
      </c>
      <c r="K28" s="60">
        <v>-35015</v>
      </c>
      <c r="L28" s="60" t="s">
        <v>121</v>
      </c>
      <c r="M28" s="61" t="s">
        <v>116</v>
      </c>
      <c r="N28" s="61"/>
      <c r="O28" s="62" t="s">
        <v>117</v>
      </c>
      <c r="P28" s="62" t="s">
        <v>118</v>
      </c>
    </row>
    <row r="29" spans="1:16" ht="12.75" customHeight="1" thickBot="1">
      <c r="A29" s="51" t="str">
        <f t="shared" si="0"/>
        <v> AOLD 20.206 </v>
      </c>
      <c r="B29" s="20" t="str">
        <f t="shared" si="1"/>
        <v>I</v>
      </c>
      <c r="C29" s="51">
        <f t="shared" si="2"/>
        <v>30465.25</v>
      </c>
      <c r="D29" s="16" t="str">
        <f t="shared" si="3"/>
        <v>vis</v>
      </c>
      <c r="E29" s="59">
        <f>VLOOKUP(C29,A!C$21:E$973,3,FALSE)</f>
        <v>-34750.07731398544</v>
      </c>
      <c r="F29" s="20" t="s">
        <v>109</v>
      </c>
      <c r="G29" s="16" t="str">
        <f t="shared" si="4"/>
        <v>30465.25</v>
      </c>
      <c r="H29" s="51">
        <f t="shared" si="5"/>
        <v>-34738</v>
      </c>
      <c r="I29" s="60" t="s">
        <v>165</v>
      </c>
      <c r="J29" s="61" t="s">
        <v>166</v>
      </c>
      <c r="K29" s="60">
        <v>-34738</v>
      </c>
      <c r="L29" s="60" t="s">
        <v>121</v>
      </c>
      <c r="M29" s="61" t="s">
        <v>116</v>
      </c>
      <c r="N29" s="61"/>
      <c r="O29" s="62" t="s">
        <v>117</v>
      </c>
      <c r="P29" s="62" t="s">
        <v>118</v>
      </c>
    </row>
    <row r="30" spans="1:16" ht="12.75" customHeight="1" thickBot="1">
      <c r="A30" s="51" t="str">
        <f t="shared" si="0"/>
        <v> AOLD 20.206 </v>
      </c>
      <c r="B30" s="20" t="str">
        <f t="shared" si="1"/>
        <v>I</v>
      </c>
      <c r="C30" s="51">
        <f t="shared" si="2"/>
        <v>30483.2</v>
      </c>
      <c r="D30" s="16" t="str">
        <f t="shared" si="3"/>
        <v>vis</v>
      </c>
      <c r="E30" s="59">
        <f>VLOOKUP(C30,A!C$21:E$973,3,FALSE)</f>
        <v>-34706.04507669667</v>
      </c>
      <c r="F30" s="20" t="s">
        <v>109</v>
      </c>
      <c r="G30" s="16" t="str">
        <f t="shared" si="4"/>
        <v>30483.20</v>
      </c>
      <c r="H30" s="51">
        <f t="shared" si="5"/>
        <v>-34694</v>
      </c>
      <c r="I30" s="60" t="s">
        <v>167</v>
      </c>
      <c r="J30" s="61" t="s">
        <v>168</v>
      </c>
      <c r="K30" s="60">
        <v>-34694</v>
      </c>
      <c r="L30" s="60" t="s">
        <v>131</v>
      </c>
      <c r="M30" s="61" t="s">
        <v>116</v>
      </c>
      <c r="N30" s="61"/>
      <c r="O30" s="62" t="s">
        <v>117</v>
      </c>
      <c r="P30" s="62" t="s">
        <v>118</v>
      </c>
    </row>
    <row r="31" spans="1:16" ht="12.75" customHeight="1" thickBot="1">
      <c r="A31" s="51" t="str">
        <f t="shared" si="0"/>
        <v> AOLD 20.206 </v>
      </c>
      <c r="B31" s="20" t="str">
        <f t="shared" si="1"/>
        <v>I</v>
      </c>
      <c r="C31" s="51">
        <f t="shared" si="2"/>
        <v>30494.21</v>
      </c>
      <c r="D31" s="16" t="str">
        <f t="shared" si="3"/>
        <v>vis</v>
      </c>
      <c r="E31" s="59">
        <f>VLOOKUP(C31,A!C$21:E$973,3,FALSE)</f>
        <v>-34679.03700245994</v>
      </c>
      <c r="F31" s="20" t="s">
        <v>109</v>
      </c>
      <c r="G31" s="16" t="str">
        <f t="shared" si="4"/>
        <v>30494.21</v>
      </c>
      <c r="H31" s="51">
        <f t="shared" si="5"/>
        <v>-34667</v>
      </c>
      <c r="I31" s="60" t="s">
        <v>169</v>
      </c>
      <c r="J31" s="61" t="s">
        <v>170</v>
      </c>
      <c r="K31" s="60">
        <v>-34667</v>
      </c>
      <c r="L31" s="60" t="s">
        <v>131</v>
      </c>
      <c r="M31" s="61" t="s">
        <v>116</v>
      </c>
      <c r="N31" s="61"/>
      <c r="O31" s="62" t="s">
        <v>117</v>
      </c>
      <c r="P31" s="62" t="s">
        <v>118</v>
      </c>
    </row>
    <row r="32" spans="1:16" ht="12.75" customHeight="1" thickBot="1">
      <c r="A32" s="51" t="str">
        <f t="shared" si="0"/>
        <v> AHSB 7.8.415 </v>
      </c>
      <c r="B32" s="20" t="str">
        <f t="shared" si="1"/>
        <v>I</v>
      </c>
      <c r="C32" s="51">
        <f t="shared" si="2"/>
        <v>30731.45</v>
      </c>
      <c r="D32" s="16" t="str">
        <f t="shared" si="3"/>
        <v>vis</v>
      </c>
      <c r="E32" s="59">
        <f>VLOOKUP(C32,A!C$21:E$973,3,FALSE)</f>
        <v>-34097.07555541883</v>
      </c>
      <c r="F32" s="20" t="s">
        <v>109</v>
      </c>
      <c r="G32" s="16" t="str">
        <f t="shared" si="4"/>
        <v>30731.450</v>
      </c>
      <c r="H32" s="51">
        <f t="shared" si="5"/>
        <v>-34085</v>
      </c>
      <c r="I32" s="60" t="s">
        <v>171</v>
      </c>
      <c r="J32" s="61" t="s">
        <v>172</v>
      </c>
      <c r="K32" s="60">
        <v>-34085</v>
      </c>
      <c r="L32" s="60" t="s">
        <v>173</v>
      </c>
      <c r="M32" s="61" t="s">
        <v>116</v>
      </c>
      <c r="N32" s="61"/>
      <c r="O32" s="62" t="s">
        <v>135</v>
      </c>
      <c r="P32" s="62" t="s">
        <v>136</v>
      </c>
    </row>
    <row r="33" spans="1:16" ht="12.75" customHeight="1" thickBot="1">
      <c r="A33" s="51" t="str">
        <f t="shared" si="0"/>
        <v> AHSB 7.8.415 </v>
      </c>
      <c r="B33" s="20" t="str">
        <f t="shared" si="1"/>
        <v>I</v>
      </c>
      <c r="C33" s="51">
        <f t="shared" si="2"/>
        <v>31142.37</v>
      </c>
      <c r="D33" s="16" t="str">
        <f t="shared" si="3"/>
        <v>vis</v>
      </c>
      <c r="E33" s="59">
        <f>VLOOKUP(C33,A!C$21:E$973,3,FALSE)</f>
        <v>-33089.0684831792</v>
      </c>
      <c r="F33" s="20" t="s">
        <v>109</v>
      </c>
      <c r="G33" s="16" t="str">
        <f t="shared" si="4"/>
        <v>31142.370</v>
      </c>
      <c r="H33" s="51">
        <f t="shared" si="5"/>
        <v>-33077</v>
      </c>
      <c r="I33" s="60" t="s">
        <v>174</v>
      </c>
      <c r="J33" s="61" t="s">
        <v>175</v>
      </c>
      <c r="K33" s="60">
        <v>-33077</v>
      </c>
      <c r="L33" s="60" t="s">
        <v>143</v>
      </c>
      <c r="M33" s="61" t="s">
        <v>116</v>
      </c>
      <c r="N33" s="61"/>
      <c r="O33" s="62" t="s">
        <v>135</v>
      </c>
      <c r="P33" s="62" t="s">
        <v>136</v>
      </c>
    </row>
    <row r="34" spans="1:16" ht="12.75" customHeight="1" thickBot="1">
      <c r="A34" s="51" t="str">
        <f t="shared" si="0"/>
        <v> AHSB 7.8.415 </v>
      </c>
      <c r="B34" s="20" t="str">
        <f t="shared" si="1"/>
        <v>I</v>
      </c>
      <c r="C34" s="51">
        <f t="shared" si="2"/>
        <v>31144.42</v>
      </c>
      <c r="D34" s="16" t="str">
        <f t="shared" si="3"/>
        <v>vis</v>
      </c>
      <c r="E34" s="59">
        <f>VLOOKUP(C34,A!C$21:E$973,3,FALSE)</f>
        <v>-33084.03973184539</v>
      </c>
      <c r="F34" s="20" t="s">
        <v>109</v>
      </c>
      <c r="G34" s="16" t="str">
        <f t="shared" si="4"/>
        <v>31144.420</v>
      </c>
      <c r="H34" s="51">
        <f t="shared" si="5"/>
        <v>-33072</v>
      </c>
      <c r="I34" s="60" t="s">
        <v>176</v>
      </c>
      <c r="J34" s="61" t="s">
        <v>177</v>
      </c>
      <c r="K34" s="60">
        <v>-33072</v>
      </c>
      <c r="L34" s="60" t="s">
        <v>178</v>
      </c>
      <c r="M34" s="61" t="s">
        <v>116</v>
      </c>
      <c r="N34" s="61"/>
      <c r="O34" s="62" t="s">
        <v>135</v>
      </c>
      <c r="P34" s="62" t="s">
        <v>136</v>
      </c>
    </row>
    <row r="35" spans="1:16" ht="12.75" customHeight="1" thickBot="1">
      <c r="A35" s="51" t="str">
        <f t="shared" si="0"/>
        <v> AHSB 7.8.415 </v>
      </c>
      <c r="B35" s="20" t="str">
        <f t="shared" si="1"/>
        <v>I</v>
      </c>
      <c r="C35" s="51">
        <f t="shared" si="2"/>
        <v>32887.562</v>
      </c>
      <c r="D35" s="16" t="str">
        <f t="shared" si="3"/>
        <v>vis</v>
      </c>
      <c r="E35" s="59">
        <f>VLOOKUP(C35,A!C$21:E$973,3,FALSE)</f>
        <v>-28808.026240367886</v>
      </c>
      <c r="F35" s="20" t="s">
        <v>109</v>
      </c>
      <c r="G35" s="16" t="str">
        <f t="shared" si="4"/>
        <v>32887.562</v>
      </c>
      <c r="H35" s="51">
        <f t="shared" si="5"/>
        <v>-28796</v>
      </c>
      <c r="I35" s="60" t="s">
        <v>179</v>
      </c>
      <c r="J35" s="61" t="s">
        <v>180</v>
      </c>
      <c r="K35" s="60">
        <v>-28796</v>
      </c>
      <c r="L35" s="60" t="s">
        <v>181</v>
      </c>
      <c r="M35" s="61" t="s">
        <v>116</v>
      </c>
      <c r="N35" s="61"/>
      <c r="O35" s="62" t="s">
        <v>135</v>
      </c>
      <c r="P35" s="62" t="s">
        <v>136</v>
      </c>
    </row>
    <row r="36" spans="1:16" ht="12.75" customHeight="1" thickBot="1">
      <c r="A36" s="51" t="str">
        <f t="shared" si="0"/>
        <v> AHSB 7.8.415 </v>
      </c>
      <c r="B36" s="20" t="str">
        <f t="shared" si="1"/>
        <v>I</v>
      </c>
      <c r="C36" s="51">
        <f t="shared" si="2"/>
        <v>33294.412</v>
      </c>
      <c r="D36" s="16" t="str">
        <f t="shared" si="3"/>
        <v>vis</v>
      </c>
      <c r="E36" s="59">
        <f>VLOOKUP(C36,A!C$21:E$973,3,FALSE)</f>
        <v>-27810.00307931295</v>
      </c>
      <c r="F36" s="20" t="s">
        <v>109</v>
      </c>
      <c r="G36" s="16" t="str">
        <f t="shared" si="4"/>
        <v>33294.412</v>
      </c>
      <c r="H36" s="51">
        <f t="shared" si="5"/>
        <v>-27798</v>
      </c>
      <c r="I36" s="60" t="s">
        <v>182</v>
      </c>
      <c r="J36" s="61" t="s">
        <v>183</v>
      </c>
      <c r="K36" s="60">
        <v>-27798</v>
      </c>
      <c r="L36" s="60" t="s">
        <v>184</v>
      </c>
      <c r="M36" s="61" t="s">
        <v>116</v>
      </c>
      <c r="N36" s="61"/>
      <c r="O36" s="62" t="s">
        <v>135</v>
      </c>
      <c r="P36" s="62" t="s">
        <v>136</v>
      </c>
    </row>
    <row r="37" spans="1:16" ht="12.75" customHeight="1" thickBot="1">
      <c r="A37" s="51" t="str">
        <f t="shared" si="0"/>
        <v> AHSB 7.8.415 </v>
      </c>
      <c r="B37" s="20" t="str">
        <f t="shared" si="1"/>
        <v>I</v>
      </c>
      <c r="C37" s="51">
        <f t="shared" si="2"/>
        <v>33327.44</v>
      </c>
      <c r="D37" s="16" t="str">
        <f t="shared" si="3"/>
        <v>vis</v>
      </c>
      <c r="E37" s="59">
        <f>VLOOKUP(C37,A!C$21:E$973,3,FALSE)</f>
        <v>-27728.983762701602</v>
      </c>
      <c r="F37" s="20" t="s">
        <v>109</v>
      </c>
      <c r="G37" s="16" t="str">
        <f t="shared" si="4"/>
        <v>33327.440</v>
      </c>
      <c r="H37" s="51">
        <f t="shared" si="5"/>
        <v>-27717</v>
      </c>
      <c r="I37" s="60" t="s">
        <v>185</v>
      </c>
      <c r="J37" s="61" t="s">
        <v>186</v>
      </c>
      <c r="K37" s="60">
        <v>-27717</v>
      </c>
      <c r="L37" s="60" t="s">
        <v>187</v>
      </c>
      <c r="M37" s="61" t="s">
        <v>116</v>
      </c>
      <c r="N37" s="61"/>
      <c r="O37" s="62" t="s">
        <v>135</v>
      </c>
      <c r="P37" s="62" t="s">
        <v>136</v>
      </c>
    </row>
    <row r="38" spans="1:16" ht="12.75" customHeight="1" thickBot="1">
      <c r="A38" s="51" t="str">
        <f t="shared" si="0"/>
        <v> AHSB 7.8.415 </v>
      </c>
      <c r="B38" s="20" t="str">
        <f t="shared" si="1"/>
        <v>I</v>
      </c>
      <c r="C38" s="51">
        <f t="shared" si="2"/>
        <v>33705.315</v>
      </c>
      <c r="D38" s="16" t="str">
        <f t="shared" si="3"/>
        <v>vis</v>
      </c>
      <c r="E38" s="59">
        <f>VLOOKUP(C38,A!C$21:E$973,3,FALSE)</f>
        <v>-26802.037708913635</v>
      </c>
      <c r="F38" s="20" t="s">
        <v>109</v>
      </c>
      <c r="G38" s="16" t="str">
        <f t="shared" si="4"/>
        <v>33705.315</v>
      </c>
      <c r="H38" s="51">
        <f t="shared" si="5"/>
        <v>-26790</v>
      </c>
      <c r="I38" s="60" t="s">
        <v>188</v>
      </c>
      <c r="J38" s="61" t="s">
        <v>189</v>
      </c>
      <c r="K38" s="60">
        <v>-26790</v>
      </c>
      <c r="L38" s="60" t="s">
        <v>190</v>
      </c>
      <c r="M38" s="61" t="s">
        <v>116</v>
      </c>
      <c r="N38" s="61"/>
      <c r="O38" s="62" t="s">
        <v>135</v>
      </c>
      <c r="P38" s="62" t="s">
        <v>136</v>
      </c>
    </row>
    <row r="39" spans="1:16" ht="12.75" customHeight="1" thickBot="1">
      <c r="A39" s="51" t="str">
        <f t="shared" si="0"/>
        <v> AHSB 7.8.415 </v>
      </c>
      <c r="B39" s="20" t="str">
        <f t="shared" si="1"/>
        <v>I</v>
      </c>
      <c r="C39" s="51">
        <f t="shared" si="2"/>
        <v>33709.405</v>
      </c>
      <c r="D39" s="16" t="str">
        <f t="shared" si="3"/>
        <v>vis</v>
      </c>
      <c r="E39" s="59">
        <f>VLOOKUP(C39,A!C$21:E$973,3,FALSE)</f>
        <v>-26792.004736740328</v>
      </c>
      <c r="F39" s="20" t="s">
        <v>109</v>
      </c>
      <c r="G39" s="16" t="str">
        <f t="shared" si="4"/>
        <v>33709.405</v>
      </c>
      <c r="H39" s="51">
        <f t="shared" si="5"/>
        <v>-26780</v>
      </c>
      <c r="I39" s="60" t="s">
        <v>191</v>
      </c>
      <c r="J39" s="61" t="s">
        <v>192</v>
      </c>
      <c r="K39" s="60">
        <v>-26780</v>
      </c>
      <c r="L39" s="60" t="s">
        <v>193</v>
      </c>
      <c r="M39" s="61" t="s">
        <v>116</v>
      </c>
      <c r="N39" s="61"/>
      <c r="O39" s="62" t="s">
        <v>135</v>
      </c>
      <c r="P39" s="62" t="s">
        <v>136</v>
      </c>
    </row>
    <row r="40" spans="1:16" ht="12.75" customHeight="1" thickBot="1">
      <c r="A40" s="51" t="str">
        <f t="shared" si="0"/>
        <v> AHSB 7.8.415 </v>
      </c>
      <c r="B40" s="20" t="str">
        <f t="shared" si="1"/>
        <v>I</v>
      </c>
      <c r="C40" s="51">
        <f t="shared" si="2"/>
        <v>34085.27</v>
      </c>
      <c r="D40" s="16" t="str">
        <f t="shared" si="3"/>
        <v>vis</v>
      </c>
      <c r="E40" s="59">
        <f>VLOOKUP(C40,A!C$21:E$973,3,FALSE)</f>
        <v>-25869.989312308935</v>
      </c>
      <c r="F40" s="20" t="s">
        <v>109</v>
      </c>
      <c r="G40" s="16" t="str">
        <f t="shared" si="4"/>
        <v>34085.270</v>
      </c>
      <c r="H40" s="51">
        <f t="shared" si="5"/>
        <v>-25858</v>
      </c>
      <c r="I40" s="60" t="s">
        <v>194</v>
      </c>
      <c r="J40" s="61" t="s">
        <v>195</v>
      </c>
      <c r="K40" s="60">
        <v>-25858</v>
      </c>
      <c r="L40" s="60" t="s">
        <v>196</v>
      </c>
      <c r="M40" s="61" t="s">
        <v>116</v>
      </c>
      <c r="N40" s="61"/>
      <c r="O40" s="62" t="s">
        <v>135</v>
      </c>
      <c r="P40" s="62" t="s">
        <v>136</v>
      </c>
    </row>
    <row r="41" spans="1:16" ht="12.75" customHeight="1" thickBot="1">
      <c r="A41" s="51" t="str">
        <f t="shared" si="0"/>
        <v> AHSB 7.8.415 </v>
      </c>
      <c r="B41" s="20" t="str">
        <f t="shared" si="1"/>
        <v>I</v>
      </c>
      <c r="C41" s="51">
        <f t="shared" si="2"/>
        <v>34444.42</v>
      </c>
      <c r="D41" s="16" t="str">
        <f t="shared" si="3"/>
        <v>vis</v>
      </c>
      <c r="E41" s="59">
        <f>VLOOKUP(C41,A!C$21:E$973,3,FALSE)</f>
        <v>-24988.97660911886</v>
      </c>
      <c r="F41" s="20" t="s">
        <v>109</v>
      </c>
      <c r="G41" s="16" t="str">
        <f t="shared" si="4"/>
        <v>34444.420</v>
      </c>
      <c r="H41" s="51">
        <f t="shared" si="5"/>
        <v>-24977</v>
      </c>
      <c r="I41" s="60" t="s">
        <v>197</v>
      </c>
      <c r="J41" s="61" t="s">
        <v>198</v>
      </c>
      <c r="K41" s="60">
        <v>-24977</v>
      </c>
      <c r="L41" s="60" t="s">
        <v>199</v>
      </c>
      <c r="M41" s="61" t="s">
        <v>116</v>
      </c>
      <c r="N41" s="61"/>
      <c r="O41" s="62" t="s">
        <v>135</v>
      </c>
      <c r="P41" s="62" t="s">
        <v>136</v>
      </c>
    </row>
    <row r="42" spans="1:16" ht="12.75" customHeight="1" thickBot="1">
      <c r="A42" s="51" t="str">
        <f t="shared" si="0"/>
        <v> AHSB 7.8.415 </v>
      </c>
      <c r="B42" s="20" t="str">
        <f t="shared" si="1"/>
        <v>I</v>
      </c>
      <c r="C42" s="51">
        <f t="shared" si="2"/>
        <v>34769.32</v>
      </c>
      <c r="D42" s="16" t="str">
        <f t="shared" si="3"/>
        <v>vis</v>
      </c>
      <c r="E42" s="59">
        <f>VLOOKUP(C42,A!C$21:E$973,3,FALSE)</f>
        <v>-24191.980848944964</v>
      </c>
      <c r="F42" s="20" t="s">
        <v>109</v>
      </c>
      <c r="G42" s="16" t="str">
        <f t="shared" si="4"/>
        <v>34769.320</v>
      </c>
      <c r="H42" s="51">
        <f t="shared" si="5"/>
        <v>-24180</v>
      </c>
      <c r="I42" s="60" t="s">
        <v>200</v>
      </c>
      <c r="J42" s="61" t="s">
        <v>201</v>
      </c>
      <c r="K42" s="60">
        <v>-24180</v>
      </c>
      <c r="L42" s="60" t="s">
        <v>202</v>
      </c>
      <c r="M42" s="61" t="s">
        <v>116</v>
      </c>
      <c r="N42" s="61"/>
      <c r="O42" s="62" t="s">
        <v>135</v>
      </c>
      <c r="P42" s="62" t="s">
        <v>136</v>
      </c>
    </row>
    <row r="43" spans="1:16" ht="12.75" customHeight="1" thickBot="1">
      <c r="A43" s="51" t="str">
        <f aca="true" t="shared" si="6" ref="A43:A74">P43</f>
        <v> AHSB 7.8.415 </v>
      </c>
      <c r="B43" s="20" t="str">
        <f aca="true" t="shared" si="7" ref="B43:B74">IF(H43=INT(H43),"I","II")</f>
        <v>I</v>
      </c>
      <c r="C43" s="51">
        <f aca="true" t="shared" si="8" ref="C43:C74">1*G43</f>
        <v>34773.39</v>
      </c>
      <c r="D43" s="16" t="str">
        <f aca="true" t="shared" si="9" ref="D43:D74">VLOOKUP(F43,I$1:J$5,2,FALSE)</f>
        <v>vis</v>
      </c>
      <c r="E43" s="59">
        <f>VLOOKUP(C43,A!C$21:E$973,3,FALSE)</f>
        <v>-24181.99693776027</v>
      </c>
      <c r="F43" s="20" t="s">
        <v>109</v>
      </c>
      <c r="G43" s="16" t="str">
        <f aca="true" t="shared" si="10" ref="G43:G74">MID(I43,3,LEN(I43)-3)</f>
        <v>34773.390</v>
      </c>
      <c r="H43" s="51">
        <f aca="true" t="shared" si="11" ref="H43:H74">1*K43</f>
        <v>-24170</v>
      </c>
      <c r="I43" s="60" t="s">
        <v>203</v>
      </c>
      <c r="J43" s="61" t="s">
        <v>204</v>
      </c>
      <c r="K43" s="60">
        <v>-24170</v>
      </c>
      <c r="L43" s="60" t="s">
        <v>205</v>
      </c>
      <c r="M43" s="61" t="s">
        <v>116</v>
      </c>
      <c r="N43" s="61"/>
      <c r="O43" s="62" t="s">
        <v>135</v>
      </c>
      <c r="P43" s="62" t="s">
        <v>136</v>
      </c>
    </row>
    <row r="44" spans="1:16" ht="12.75" customHeight="1" thickBot="1">
      <c r="A44" s="51" t="str">
        <f t="shared" si="6"/>
        <v> AHSB 7.8.415 </v>
      </c>
      <c r="B44" s="20" t="str">
        <f t="shared" si="7"/>
        <v>I</v>
      </c>
      <c r="C44" s="51">
        <f t="shared" si="8"/>
        <v>35131.32</v>
      </c>
      <c r="D44" s="16" t="str">
        <f t="shared" si="9"/>
        <v>vis</v>
      </c>
      <c r="E44" s="59">
        <f>VLOOKUP(C44,A!C$21:E$973,3,FALSE)</f>
        <v>-23303.976954876176</v>
      </c>
      <c r="F44" s="20" t="s">
        <v>109</v>
      </c>
      <c r="G44" s="16" t="str">
        <f t="shared" si="10"/>
        <v>35131.320</v>
      </c>
      <c r="H44" s="51">
        <f t="shared" si="11"/>
        <v>-23292</v>
      </c>
      <c r="I44" s="60" t="s">
        <v>206</v>
      </c>
      <c r="J44" s="61" t="s">
        <v>207</v>
      </c>
      <c r="K44" s="60">
        <v>-23292</v>
      </c>
      <c r="L44" s="60" t="s">
        <v>199</v>
      </c>
      <c r="M44" s="61" t="s">
        <v>116</v>
      </c>
      <c r="N44" s="61"/>
      <c r="O44" s="62" t="s">
        <v>135</v>
      </c>
      <c r="P44" s="62" t="s">
        <v>136</v>
      </c>
    </row>
    <row r="45" spans="1:16" ht="12.75" customHeight="1" thickBot="1">
      <c r="A45" s="51" t="str">
        <f t="shared" si="6"/>
        <v> AHSB 7.8.415 </v>
      </c>
      <c r="B45" s="20" t="str">
        <f t="shared" si="7"/>
        <v>I</v>
      </c>
      <c r="C45" s="51">
        <f t="shared" si="8"/>
        <v>35161.48</v>
      </c>
      <c r="D45" s="16" t="str">
        <f t="shared" si="9"/>
        <v>vis</v>
      </c>
      <c r="E45" s="59">
        <f>VLOOKUP(C45,A!C$21:E$973,3,FALSE)</f>
        <v>-23229.992984033306</v>
      </c>
      <c r="F45" s="20" t="s">
        <v>109</v>
      </c>
      <c r="G45" s="16" t="str">
        <f t="shared" si="10"/>
        <v>35161.480</v>
      </c>
      <c r="H45" s="51">
        <f t="shared" si="11"/>
        <v>-23218</v>
      </c>
      <c r="I45" s="60" t="s">
        <v>208</v>
      </c>
      <c r="J45" s="61" t="s">
        <v>209</v>
      </c>
      <c r="K45" s="60">
        <v>-23218</v>
      </c>
      <c r="L45" s="60" t="s">
        <v>210</v>
      </c>
      <c r="M45" s="61" t="s">
        <v>116</v>
      </c>
      <c r="N45" s="61"/>
      <c r="O45" s="62" t="s">
        <v>135</v>
      </c>
      <c r="P45" s="62" t="s">
        <v>136</v>
      </c>
    </row>
    <row r="46" spans="1:16" ht="12.75" customHeight="1" thickBot="1">
      <c r="A46" s="51" t="str">
        <f t="shared" si="6"/>
        <v> AHSB 7.8.415 </v>
      </c>
      <c r="B46" s="20" t="str">
        <f t="shared" si="7"/>
        <v>I</v>
      </c>
      <c r="C46" s="51">
        <f t="shared" si="8"/>
        <v>35164.34</v>
      </c>
      <c r="D46" s="16" t="str">
        <f t="shared" si="9"/>
        <v>vis</v>
      </c>
      <c r="E46" s="59">
        <f>VLOOKUP(C46,A!C$21:E$973,3,FALSE)</f>
        <v>-23222.977262660293</v>
      </c>
      <c r="F46" s="20" t="s">
        <v>109</v>
      </c>
      <c r="G46" s="16" t="str">
        <f t="shared" si="10"/>
        <v>35164.340</v>
      </c>
      <c r="H46" s="51">
        <f t="shared" si="11"/>
        <v>-23211</v>
      </c>
      <c r="I46" s="60" t="s">
        <v>211</v>
      </c>
      <c r="J46" s="61" t="s">
        <v>212</v>
      </c>
      <c r="K46" s="60">
        <v>-23211</v>
      </c>
      <c r="L46" s="60" t="s">
        <v>213</v>
      </c>
      <c r="M46" s="61" t="s">
        <v>116</v>
      </c>
      <c r="N46" s="61"/>
      <c r="O46" s="62" t="s">
        <v>135</v>
      </c>
      <c r="P46" s="62" t="s">
        <v>136</v>
      </c>
    </row>
    <row r="47" spans="1:16" ht="12.75" customHeight="1" thickBot="1">
      <c r="A47" s="51" t="str">
        <f t="shared" si="6"/>
        <v> AHSB 7.8.415 </v>
      </c>
      <c r="B47" s="20" t="str">
        <f t="shared" si="7"/>
        <v>I</v>
      </c>
      <c r="C47" s="51">
        <f t="shared" si="8"/>
        <v>35177.36</v>
      </c>
      <c r="D47" s="16" t="str">
        <f t="shared" si="9"/>
        <v>vis</v>
      </c>
      <c r="E47" s="59">
        <f>VLOOKUP(C47,A!C$21:E$973,3,FALSE)</f>
        <v>-23191.038559066983</v>
      </c>
      <c r="F47" s="20" t="s">
        <v>109</v>
      </c>
      <c r="G47" s="16" t="str">
        <f t="shared" si="10"/>
        <v>35177.360</v>
      </c>
      <c r="H47" s="51">
        <f t="shared" si="11"/>
        <v>-23179</v>
      </c>
      <c r="I47" s="60" t="s">
        <v>214</v>
      </c>
      <c r="J47" s="61" t="s">
        <v>215</v>
      </c>
      <c r="K47" s="60">
        <v>-23179</v>
      </c>
      <c r="L47" s="60" t="s">
        <v>178</v>
      </c>
      <c r="M47" s="61" t="s">
        <v>116</v>
      </c>
      <c r="N47" s="61"/>
      <c r="O47" s="62" t="s">
        <v>135</v>
      </c>
      <c r="P47" s="62" t="s">
        <v>136</v>
      </c>
    </row>
    <row r="48" spans="1:16" ht="12.75" customHeight="1" thickBot="1">
      <c r="A48" s="51" t="str">
        <f t="shared" si="6"/>
        <v> AHSB 7.8.415 </v>
      </c>
      <c r="B48" s="20" t="str">
        <f t="shared" si="7"/>
        <v>I</v>
      </c>
      <c r="C48" s="51">
        <f t="shared" si="8"/>
        <v>35184.31</v>
      </c>
      <c r="D48" s="16" t="str">
        <f t="shared" si="9"/>
        <v>vis</v>
      </c>
      <c r="E48" s="59">
        <f>VLOOKUP(C48,A!C$21:E$973,3,FALSE)</f>
        <v>-23173.98986552064</v>
      </c>
      <c r="F48" s="20" t="s">
        <v>109</v>
      </c>
      <c r="G48" s="16" t="str">
        <f t="shared" si="10"/>
        <v>35184.310</v>
      </c>
      <c r="H48" s="51">
        <f t="shared" si="11"/>
        <v>-23162</v>
      </c>
      <c r="I48" s="60" t="s">
        <v>216</v>
      </c>
      <c r="J48" s="61" t="s">
        <v>217</v>
      </c>
      <c r="K48" s="60">
        <v>-23162</v>
      </c>
      <c r="L48" s="60" t="s">
        <v>196</v>
      </c>
      <c r="M48" s="61" t="s">
        <v>116</v>
      </c>
      <c r="N48" s="61"/>
      <c r="O48" s="62" t="s">
        <v>135</v>
      </c>
      <c r="P48" s="62" t="s">
        <v>136</v>
      </c>
    </row>
    <row r="49" spans="1:16" ht="12.75" customHeight="1" thickBot="1">
      <c r="A49" s="51" t="str">
        <f t="shared" si="6"/>
        <v> AHSB 7.8.415 </v>
      </c>
      <c r="B49" s="20" t="str">
        <f t="shared" si="7"/>
        <v>I</v>
      </c>
      <c r="C49" s="51">
        <f t="shared" si="8"/>
        <v>35186.355</v>
      </c>
      <c r="D49" s="16" t="str">
        <f t="shared" si="9"/>
        <v>vis</v>
      </c>
      <c r="E49" s="59">
        <f>VLOOKUP(C49,A!C$21:E$973,3,FALSE)</f>
        <v>-23168.973379433966</v>
      </c>
      <c r="F49" s="20" t="s">
        <v>109</v>
      </c>
      <c r="G49" s="16" t="str">
        <f t="shared" si="10"/>
        <v>35186.355</v>
      </c>
      <c r="H49" s="51">
        <f t="shared" si="11"/>
        <v>-23157</v>
      </c>
      <c r="I49" s="60" t="s">
        <v>218</v>
      </c>
      <c r="J49" s="61" t="s">
        <v>219</v>
      </c>
      <c r="K49" s="60">
        <v>-23157</v>
      </c>
      <c r="L49" s="60" t="s">
        <v>220</v>
      </c>
      <c r="M49" s="61" t="s">
        <v>116</v>
      </c>
      <c r="N49" s="61"/>
      <c r="O49" s="62" t="s">
        <v>135</v>
      </c>
      <c r="P49" s="62" t="s">
        <v>136</v>
      </c>
    </row>
    <row r="50" spans="1:16" ht="12.75" customHeight="1" thickBot="1">
      <c r="A50" s="51" t="str">
        <f t="shared" si="6"/>
        <v> AHSB 7.8.415 </v>
      </c>
      <c r="B50" s="20" t="str">
        <f t="shared" si="7"/>
        <v>I</v>
      </c>
      <c r="C50" s="51">
        <f t="shared" si="8"/>
        <v>35428.497</v>
      </c>
      <c r="D50" s="16" t="str">
        <f t="shared" si="9"/>
        <v>vis</v>
      </c>
      <c r="E50" s="59">
        <f>VLOOKUP(C50,A!C$21:E$973,3,FALSE)</f>
        <v>-22574.98708408147</v>
      </c>
      <c r="F50" s="20" t="s">
        <v>109</v>
      </c>
      <c r="G50" s="16" t="str">
        <f t="shared" si="10"/>
        <v>35428.497</v>
      </c>
      <c r="H50" s="51">
        <f t="shared" si="11"/>
        <v>-22563</v>
      </c>
      <c r="I50" s="60" t="s">
        <v>221</v>
      </c>
      <c r="J50" s="61" t="s">
        <v>222</v>
      </c>
      <c r="K50" s="60">
        <v>-22563</v>
      </c>
      <c r="L50" s="60" t="s">
        <v>223</v>
      </c>
      <c r="M50" s="61" t="s">
        <v>116</v>
      </c>
      <c r="N50" s="61"/>
      <c r="O50" s="62" t="s">
        <v>135</v>
      </c>
      <c r="P50" s="62" t="s">
        <v>136</v>
      </c>
    </row>
    <row r="51" spans="1:16" ht="12.75" customHeight="1" thickBot="1">
      <c r="A51" s="51" t="str">
        <f t="shared" si="6"/>
        <v> AHSB 7.8.415 </v>
      </c>
      <c r="B51" s="20" t="str">
        <f t="shared" si="7"/>
        <v>I</v>
      </c>
      <c r="C51" s="51">
        <f t="shared" si="8"/>
        <v>36216.495</v>
      </c>
      <c r="D51" s="16" t="str">
        <f t="shared" si="9"/>
        <v>vis</v>
      </c>
      <c r="E51" s="59">
        <f>VLOOKUP(C51,A!C$21:E$973,3,FALSE)</f>
        <v>-20641.989038450483</v>
      </c>
      <c r="F51" s="20" t="s">
        <v>109</v>
      </c>
      <c r="G51" s="16" t="str">
        <f t="shared" si="10"/>
        <v>36216.495</v>
      </c>
      <c r="H51" s="51">
        <f t="shared" si="11"/>
        <v>-20630</v>
      </c>
      <c r="I51" s="60" t="s">
        <v>224</v>
      </c>
      <c r="J51" s="61" t="s">
        <v>225</v>
      </c>
      <c r="K51" s="60">
        <v>-20630</v>
      </c>
      <c r="L51" s="60" t="s">
        <v>223</v>
      </c>
      <c r="M51" s="61" t="s">
        <v>116</v>
      </c>
      <c r="N51" s="61"/>
      <c r="O51" s="62" t="s">
        <v>135</v>
      </c>
      <c r="P51" s="62" t="s">
        <v>136</v>
      </c>
    </row>
    <row r="52" spans="1:16" ht="12.75" customHeight="1" thickBot="1">
      <c r="A52" s="51" t="str">
        <f t="shared" si="6"/>
        <v> AHSB 7.8.415 </v>
      </c>
      <c r="B52" s="20" t="str">
        <f t="shared" si="7"/>
        <v>I</v>
      </c>
      <c r="C52" s="51">
        <f t="shared" si="8"/>
        <v>36252.362</v>
      </c>
      <c r="D52" s="16" t="str">
        <f t="shared" si="9"/>
        <v>vis</v>
      </c>
      <c r="E52" s="59">
        <f>VLOOKUP(C52,A!C$21:E$973,3,FALSE)</f>
        <v>-20554.005514504173</v>
      </c>
      <c r="F52" s="20" t="s">
        <v>109</v>
      </c>
      <c r="G52" s="16" t="str">
        <f t="shared" si="10"/>
        <v>36252.362</v>
      </c>
      <c r="H52" s="51">
        <f t="shared" si="11"/>
        <v>-20542</v>
      </c>
      <c r="I52" s="60" t="s">
        <v>226</v>
      </c>
      <c r="J52" s="61" t="s">
        <v>227</v>
      </c>
      <c r="K52" s="60">
        <v>-20542</v>
      </c>
      <c r="L52" s="60" t="s">
        <v>193</v>
      </c>
      <c r="M52" s="61" t="s">
        <v>116</v>
      </c>
      <c r="N52" s="61"/>
      <c r="O52" s="62" t="s">
        <v>135</v>
      </c>
      <c r="P52" s="62" t="s">
        <v>136</v>
      </c>
    </row>
    <row r="53" spans="1:16" ht="12.75" customHeight="1" thickBot="1">
      <c r="A53" s="51" t="str">
        <f t="shared" si="6"/>
        <v> AHSB 7.8.415 </v>
      </c>
      <c r="B53" s="20" t="str">
        <f t="shared" si="7"/>
        <v>I</v>
      </c>
      <c r="C53" s="51">
        <f t="shared" si="8"/>
        <v>37693.425</v>
      </c>
      <c r="D53" s="16" t="str">
        <f t="shared" si="9"/>
        <v>vis</v>
      </c>
      <c r="E53" s="59">
        <f>VLOOKUP(C53,A!C$21:E$973,3,FALSE)</f>
        <v>-17019.006742132755</v>
      </c>
      <c r="F53" s="20" t="s">
        <v>109</v>
      </c>
      <c r="G53" s="16" t="str">
        <f t="shared" si="10"/>
        <v>37693.425</v>
      </c>
      <c r="H53" s="51">
        <f t="shared" si="11"/>
        <v>-17009</v>
      </c>
      <c r="I53" s="60" t="s">
        <v>228</v>
      </c>
      <c r="J53" s="61" t="s">
        <v>229</v>
      </c>
      <c r="K53" s="60">
        <v>-17009</v>
      </c>
      <c r="L53" s="60" t="s">
        <v>230</v>
      </c>
      <c r="M53" s="61" t="s">
        <v>116</v>
      </c>
      <c r="N53" s="61"/>
      <c r="O53" s="62" t="s">
        <v>135</v>
      </c>
      <c r="P53" s="62" t="s">
        <v>136</v>
      </c>
    </row>
    <row r="54" spans="1:16" ht="12.75" customHeight="1" thickBot="1">
      <c r="A54" s="51" t="str">
        <f t="shared" si="6"/>
        <v> AHSB 7.8.415 </v>
      </c>
      <c r="B54" s="20" t="str">
        <f t="shared" si="7"/>
        <v>I</v>
      </c>
      <c r="C54" s="51">
        <f t="shared" si="8"/>
        <v>37695.475</v>
      </c>
      <c r="D54" s="16" t="str">
        <f t="shared" si="9"/>
        <v>vis</v>
      </c>
      <c r="E54" s="59">
        <f>VLOOKUP(C54,A!C$21:E$973,3,FALSE)</f>
        <v>-17013.97799079895</v>
      </c>
      <c r="F54" s="20" t="s">
        <v>109</v>
      </c>
      <c r="G54" s="16" t="str">
        <f t="shared" si="10"/>
        <v>37695.475</v>
      </c>
      <c r="H54" s="51">
        <f t="shared" si="11"/>
        <v>-17004</v>
      </c>
      <c r="I54" s="60" t="s">
        <v>231</v>
      </c>
      <c r="J54" s="61" t="s">
        <v>232</v>
      </c>
      <c r="K54" s="60">
        <v>-17004</v>
      </c>
      <c r="L54" s="60" t="s">
        <v>233</v>
      </c>
      <c r="M54" s="61" t="s">
        <v>116</v>
      </c>
      <c r="N54" s="61"/>
      <c r="O54" s="62" t="s">
        <v>135</v>
      </c>
      <c r="P54" s="62" t="s">
        <v>136</v>
      </c>
    </row>
    <row r="55" spans="1:16" ht="12.75" customHeight="1" thickBot="1">
      <c r="A55" s="51" t="str">
        <f t="shared" si="6"/>
        <v> AHSB 7.8.415 </v>
      </c>
      <c r="B55" s="20" t="str">
        <f t="shared" si="7"/>
        <v>I</v>
      </c>
      <c r="C55" s="51">
        <f t="shared" si="8"/>
        <v>37704.43</v>
      </c>
      <c r="D55" s="16" t="str">
        <f t="shared" si="9"/>
        <v>vis</v>
      </c>
      <c r="E55" s="59">
        <f>VLOOKUP(C55,A!C$21:E$973,3,FALSE)</f>
        <v>-16992.010933143185</v>
      </c>
      <c r="F55" s="20" t="s">
        <v>109</v>
      </c>
      <c r="G55" s="16" t="str">
        <f t="shared" si="10"/>
        <v>37704.430</v>
      </c>
      <c r="H55" s="51">
        <f t="shared" si="11"/>
        <v>-16982</v>
      </c>
      <c r="I55" s="60" t="s">
        <v>234</v>
      </c>
      <c r="J55" s="61" t="s">
        <v>235</v>
      </c>
      <c r="K55" s="60">
        <v>-16982</v>
      </c>
      <c r="L55" s="60" t="s">
        <v>236</v>
      </c>
      <c r="M55" s="61" t="s">
        <v>116</v>
      </c>
      <c r="N55" s="61"/>
      <c r="O55" s="62" t="s">
        <v>135</v>
      </c>
      <c r="P55" s="62" t="s">
        <v>136</v>
      </c>
    </row>
    <row r="56" spans="1:16" ht="12.75" customHeight="1" thickBot="1">
      <c r="A56" s="51" t="str">
        <f t="shared" si="6"/>
        <v> BBS 51 </v>
      </c>
      <c r="B56" s="20" t="str">
        <f t="shared" si="7"/>
        <v>I</v>
      </c>
      <c r="C56" s="51">
        <f t="shared" si="8"/>
        <v>44528.583</v>
      </c>
      <c r="D56" s="16" t="str">
        <f t="shared" si="9"/>
        <v>vis</v>
      </c>
      <c r="E56" s="59">
        <f>VLOOKUP(C56,A!C$21:E$973,3,FALSE)</f>
        <v>-252.0262985542143</v>
      </c>
      <c r="F56" s="20" t="s">
        <v>109</v>
      </c>
      <c r="G56" s="16" t="str">
        <f t="shared" si="10"/>
        <v>44528.583</v>
      </c>
      <c r="H56" s="51">
        <f t="shared" si="11"/>
        <v>-252</v>
      </c>
      <c r="I56" s="60" t="s">
        <v>237</v>
      </c>
      <c r="J56" s="61" t="s">
        <v>238</v>
      </c>
      <c r="K56" s="60">
        <v>-252</v>
      </c>
      <c r="L56" s="60" t="s">
        <v>239</v>
      </c>
      <c r="M56" s="61" t="s">
        <v>240</v>
      </c>
      <c r="N56" s="61"/>
      <c r="O56" s="62" t="s">
        <v>241</v>
      </c>
      <c r="P56" s="62" t="s">
        <v>242</v>
      </c>
    </row>
    <row r="57" spans="1:16" ht="12.75" customHeight="1" thickBot="1">
      <c r="A57" s="51" t="str">
        <f t="shared" si="6"/>
        <v> BBS 51 </v>
      </c>
      <c r="B57" s="20" t="str">
        <f t="shared" si="7"/>
        <v>I</v>
      </c>
      <c r="C57" s="51">
        <f t="shared" si="8"/>
        <v>44563.638</v>
      </c>
      <c r="D57" s="16" t="str">
        <f t="shared" si="9"/>
        <v>vis</v>
      </c>
      <c r="E57" s="59">
        <f>VLOOKUP(C57,A!C$21:E$973,3,FALSE)</f>
        <v>-166.03465074597767</v>
      </c>
      <c r="F57" s="20" t="s">
        <v>109</v>
      </c>
      <c r="G57" s="16" t="str">
        <f t="shared" si="10"/>
        <v>44563.638</v>
      </c>
      <c r="H57" s="51">
        <f t="shared" si="11"/>
        <v>-166</v>
      </c>
      <c r="I57" s="60" t="s">
        <v>243</v>
      </c>
      <c r="J57" s="61" t="s">
        <v>244</v>
      </c>
      <c r="K57" s="60">
        <v>-166</v>
      </c>
      <c r="L57" s="60" t="s">
        <v>245</v>
      </c>
      <c r="M57" s="61" t="s">
        <v>240</v>
      </c>
      <c r="N57" s="61"/>
      <c r="O57" s="62" t="s">
        <v>241</v>
      </c>
      <c r="P57" s="62" t="s">
        <v>242</v>
      </c>
    </row>
    <row r="58" spans="1:16" ht="12.75" customHeight="1" thickBot="1">
      <c r="A58" s="51" t="str">
        <f t="shared" si="6"/>
        <v> BBS 51 </v>
      </c>
      <c r="B58" s="20" t="str">
        <f t="shared" si="7"/>
        <v>I</v>
      </c>
      <c r="C58" s="51">
        <f t="shared" si="8"/>
        <v>44566.516</v>
      </c>
      <c r="D58" s="16" t="str">
        <f t="shared" si="9"/>
        <v>vis</v>
      </c>
      <c r="E58" s="59">
        <f>VLOOKUP(C58,A!C$21:E$973,3,FALSE)</f>
        <v>-158.97477448317727</v>
      </c>
      <c r="F58" s="20" t="s">
        <v>109</v>
      </c>
      <c r="G58" s="16" t="str">
        <f t="shared" si="10"/>
        <v>44566.516</v>
      </c>
      <c r="H58" s="51">
        <f t="shared" si="11"/>
        <v>-159</v>
      </c>
      <c r="I58" s="60" t="s">
        <v>246</v>
      </c>
      <c r="J58" s="61" t="s">
        <v>247</v>
      </c>
      <c r="K58" s="60">
        <v>-159</v>
      </c>
      <c r="L58" s="60" t="s">
        <v>248</v>
      </c>
      <c r="M58" s="61" t="s">
        <v>240</v>
      </c>
      <c r="N58" s="61"/>
      <c r="O58" s="62" t="s">
        <v>241</v>
      </c>
      <c r="P58" s="62" t="s">
        <v>242</v>
      </c>
    </row>
    <row r="59" spans="1:16" ht="12.75" customHeight="1" thickBot="1">
      <c r="A59" s="51" t="str">
        <f t="shared" si="6"/>
        <v> BBS 52 </v>
      </c>
      <c r="B59" s="20" t="str">
        <f t="shared" si="7"/>
        <v>I</v>
      </c>
      <c r="C59" s="51">
        <f t="shared" si="8"/>
        <v>44604.451</v>
      </c>
      <c r="D59" s="16" t="str">
        <f t="shared" si="9"/>
        <v>vis</v>
      </c>
      <c r="E59" s="59">
        <f>VLOOKUP(C59,A!C$21:E$973,3,FALSE)</f>
        <v>-65.91834431329482</v>
      </c>
      <c r="F59" s="20" t="s">
        <v>109</v>
      </c>
      <c r="G59" s="16" t="str">
        <f t="shared" si="10"/>
        <v>44604.451</v>
      </c>
      <c r="H59" s="51">
        <f t="shared" si="11"/>
        <v>-66</v>
      </c>
      <c r="I59" s="60" t="s">
        <v>249</v>
      </c>
      <c r="J59" s="61" t="s">
        <v>250</v>
      </c>
      <c r="K59" s="60">
        <v>-66</v>
      </c>
      <c r="L59" s="60" t="s">
        <v>251</v>
      </c>
      <c r="M59" s="61" t="s">
        <v>240</v>
      </c>
      <c r="N59" s="61"/>
      <c r="O59" s="62" t="s">
        <v>241</v>
      </c>
      <c r="P59" s="62" t="s">
        <v>252</v>
      </c>
    </row>
    <row r="60" spans="1:16" ht="12.75" customHeight="1" thickBot="1">
      <c r="A60" s="51" t="str">
        <f t="shared" si="6"/>
        <v> BBS 52 </v>
      </c>
      <c r="B60" s="20" t="str">
        <f t="shared" si="7"/>
        <v>I</v>
      </c>
      <c r="C60" s="51">
        <f t="shared" si="8"/>
        <v>44631.334</v>
      </c>
      <c r="D60" s="16" t="str">
        <f t="shared" si="9"/>
        <v>vis</v>
      </c>
      <c r="E60" s="59">
        <f>VLOOKUP(C60,A!C$21:E$973,3,FALSE)</f>
        <v>0.026983543756843177</v>
      </c>
      <c r="F60" s="20" t="s">
        <v>109</v>
      </c>
      <c r="G60" s="16" t="str">
        <f t="shared" si="10"/>
        <v>44631.334</v>
      </c>
      <c r="H60" s="51">
        <f t="shared" si="11"/>
        <v>0</v>
      </c>
      <c r="I60" s="60" t="s">
        <v>253</v>
      </c>
      <c r="J60" s="61" t="s">
        <v>254</v>
      </c>
      <c r="K60" s="60">
        <v>0</v>
      </c>
      <c r="L60" s="60" t="s">
        <v>255</v>
      </c>
      <c r="M60" s="61" t="s">
        <v>240</v>
      </c>
      <c r="N60" s="61"/>
      <c r="O60" s="62" t="s">
        <v>241</v>
      </c>
      <c r="P60" s="62" t="s">
        <v>252</v>
      </c>
    </row>
    <row r="61" spans="1:16" ht="12.75" customHeight="1" thickBot="1">
      <c r="A61" s="51" t="str">
        <f t="shared" si="6"/>
        <v> BBS 57 </v>
      </c>
      <c r="B61" s="20" t="str">
        <f t="shared" si="7"/>
        <v>I</v>
      </c>
      <c r="C61" s="51">
        <f t="shared" si="8"/>
        <v>44910.58</v>
      </c>
      <c r="D61" s="16" t="str">
        <f t="shared" si="9"/>
        <v>vis</v>
      </c>
      <c r="E61" s="59">
        <f>VLOOKUP(C61,A!C$21:E$973,3,FALSE)</f>
        <v>685.0312249888738</v>
      </c>
      <c r="F61" s="20" t="s">
        <v>109</v>
      </c>
      <c r="G61" s="16" t="str">
        <f t="shared" si="10"/>
        <v>44910.580</v>
      </c>
      <c r="H61" s="51">
        <f t="shared" si="11"/>
        <v>685</v>
      </c>
      <c r="I61" s="60" t="s">
        <v>256</v>
      </c>
      <c r="J61" s="61" t="s">
        <v>257</v>
      </c>
      <c r="K61" s="60">
        <v>685</v>
      </c>
      <c r="L61" s="60" t="s">
        <v>258</v>
      </c>
      <c r="M61" s="61" t="s">
        <v>240</v>
      </c>
      <c r="N61" s="61"/>
      <c r="O61" s="62" t="s">
        <v>241</v>
      </c>
      <c r="P61" s="62" t="s">
        <v>259</v>
      </c>
    </row>
    <row r="62" spans="1:16" ht="12.75" customHeight="1" thickBot="1">
      <c r="A62" s="51" t="str">
        <f t="shared" si="6"/>
        <v> BBS 59 </v>
      </c>
      <c r="B62" s="20" t="str">
        <f t="shared" si="7"/>
        <v>I</v>
      </c>
      <c r="C62" s="51">
        <f t="shared" si="8"/>
        <v>45004.332</v>
      </c>
      <c r="D62" s="16" t="str">
        <f t="shared" si="9"/>
        <v>vis</v>
      </c>
      <c r="E62" s="59">
        <f>VLOOKUP(C62,A!C$21:E$973,3,FALSE)</f>
        <v>915.0095152561044</v>
      </c>
      <c r="F62" s="20" t="s">
        <v>109</v>
      </c>
      <c r="G62" s="16" t="str">
        <f t="shared" si="10"/>
        <v>45004.332</v>
      </c>
      <c r="H62" s="51">
        <f t="shared" si="11"/>
        <v>915</v>
      </c>
      <c r="I62" s="60" t="s">
        <v>260</v>
      </c>
      <c r="J62" s="61" t="s">
        <v>261</v>
      </c>
      <c r="K62" s="60">
        <v>915</v>
      </c>
      <c r="L62" s="60" t="s">
        <v>262</v>
      </c>
      <c r="M62" s="61" t="s">
        <v>240</v>
      </c>
      <c r="N62" s="61"/>
      <c r="O62" s="62" t="s">
        <v>241</v>
      </c>
      <c r="P62" s="62" t="s">
        <v>263</v>
      </c>
    </row>
    <row r="63" spans="1:16" ht="12.75" customHeight="1" thickBot="1">
      <c r="A63" s="51" t="str">
        <f t="shared" si="6"/>
        <v> BBS 59 </v>
      </c>
      <c r="B63" s="20" t="str">
        <f t="shared" si="7"/>
        <v>I</v>
      </c>
      <c r="C63" s="51">
        <f t="shared" si="8"/>
        <v>45010.452</v>
      </c>
      <c r="D63" s="16" t="str">
        <f t="shared" si="9"/>
        <v>vis</v>
      </c>
      <c r="E63" s="59">
        <f>VLOOKUP(C63,A!C$21:E$973,3,FALSE)</f>
        <v>930.022177774604</v>
      </c>
      <c r="F63" s="20" t="s">
        <v>109</v>
      </c>
      <c r="G63" s="16" t="str">
        <f t="shared" si="10"/>
        <v>45010.452</v>
      </c>
      <c r="H63" s="51">
        <f t="shared" si="11"/>
        <v>930</v>
      </c>
      <c r="I63" s="60" t="s">
        <v>264</v>
      </c>
      <c r="J63" s="61" t="s">
        <v>265</v>
      </c>
      <c r="K63" s="60">
        <v>930</v>
      </c>
      <c r="L63" s="60" t="s">
        <v>266</v>
      </c>
      <c r="M63" s="61" t="s">
        <v>240</v>
      </c>
      <c r="N63" s="61"/>
      <c r="O63" s="62" t="s">
        <v>241</v>
      </c>
      <c r="P63" s="62" t="s">
        <v>263</v>
      </c>
    </row>
    <row r="64" spans="1:16" ht="12.75" customHeight="1" thickBot="1">
      <c r="A64" s="51" t="str">
        <f t="shared" si="6"/>
        <v> BBS 59 </v>
      </c>
      <c r="B64" s="20" t="str">
        <f t="shared" si="7"/>
        <v>I</v>
      </c>
      <c r="C64" s="51">
        <f t="shared" si="8"/>
        <v>45043.472</v>
      </c>
      <c r="D64" s="16" t="str">
        <f t="shared" si="9"/>
        <v>vis</v>
      </c>
      <c r="E64" s="59">
        <f>VLOOKUP(C64,A!C$21:E$973,3,FALSE)</f>
        <v>1011.0218699905018</v>
      </c>
      <c r="F64" s="20" t="s">
        <v>109</v>
      </c>
      <c r="G64" s="16" t="str">
        <f t="shared" si="10"/>
        <v>45043.472</v>
      </c>
      <c r="H64" s="51">
        <f t="shared" si="11"/>
        <v>1011</v>
      </c>
      <c r="I64" s="60" t="s">
        <v>267</v>
      </c>
      <c r="J64" s="61" t="s">
        <v>268</v>
      </c>
      <c r="K64" s="60">
        <v>1011</v>
      </c>
      <c r="L64" s="60" t="s">
        <v>266</v>
      </c>
      <c r="M64" s="61" t="s">
        <v>240</v>
      </c>
      <c r="N64" s="61"/>
      <c r="O64" s="62" t="s">
        <v>241</v>
      </c>
      <c r="P64" s="62" t="s">
        <v>263</v>
      </c>
    </row>
    <row r="65" spans="1:16" ht="12.75" customHeight="1" thickBot="1">
      <c r="A65" s="51" t="str">
        <f t="shared" si="6"/>
        <v> BBS 60 </v>
      </c>
      <c r="B65" s="20" t="str">
        <f t="shared" si="7"/>
        <v>I</v>
      </c>
      <c r="C65" s="51">
        <f t="shared" si="8"/>
        <v>45061.41</v>
      </c>
      <c r="D65" s="16" t="str">
        <f t="shared" si="9"/>
        <v>vis</v>
      </c>
      <c r="E65" s="59">
        <f>VLOOKUP(C65,A!C$21:E$973,3,FALSE)</f>
        <v>1055.024670686103</v>
      </c>
      <c r="F65" s="20" t="s">
        <v>109</v>
      </c>
      <c r="G65" s="16" t="str">
        <f t="shared" si="10"/>
        <v>45061.410</v>
      </c>
      <c r="H65" s="51">
        <f t="shared" si="11"/>
        <v>1055</v>
      </c>
      <c r="I65" s="60" t="s">
        <v>269</v>
      </c>
      <c r="J65" s="61" t="s">
        <v>270</v>
      </c>
      <c r="K65" s="60">
        <v>1055</v>
      </c>
      <c r="L65" s="60" t="s">
        <v>248</v>
      </c>
      <c r="M65" s="61" t="s">
        <v>240</v>
      </c>
      <c r="N65" s="61"/>
      <c r="O65" s="62" t="s">
        <v>241</v>
      </c>
      <c r="P65" s="62" t="s">
        <v>271</v>
      </c>
    </row>
    <row r="66" spans="1:16" ht="12.75" customHeight="1" thickBot="1">
      <c r="A66" s="51" t="str">
        <f t="shared" si="6"/>
        <v> BBS 63 </v>
      </c>
      <c r="B66" s="20" t="str">
        <f t="shared" si="7"/>
        <v>I</v>
      </c>
      <c r="C66" s="51">
        <f t="shared" si="8"/>
        <v>45259.524</v>
      </c>
      <c r="D66" s="16" t="str">
        <f t="shared" si="9"/>
        <v>vis</v>
      </c>
      <c r="E66" s="59">
        <f>VLOOKUP(C66,A!C$21:E$973,3,FALSE)</f>
        <v>1541.0081056848292</v>
      </c>
      <c r="F66" s="20" t="s">
        <v>109</v>
      </c>
      <c r="G66" s="16" t="str">
        <f t="shared" si="10"/>
        <v>45259.524</v>
      </c>
      <c r="H66" s="51">
        <f t="shared" si="11"/>
        <v>1541</v>
      </c>
      <c r="I66" s="60" t="s">
        <v>272</v>
      </c>
      <c r="J66" s="61" t="s">
        <v>273</v>
      </c>
      <c r="K66" s="60">
        <v>1541</v>
      </c>
      <c r="L66" s="60" t="s">
        <v>274</v>
      </c>
      <c r="M66" s="61" t="s">
        <v>240</v>
      </c>
      <c r="N66" s="61"/>
      <c r="O66" s="62" t="s">
        <v>241</v>
      </c>
      <c r="P66" s="62" t="s">
        <v>275</v>
      </c>
    </row>
    <row r="67" spans="1:16" ht="12.75" customHeight="1" thickBot="1">
      <c r="A67" s="51" t="str">
        <f t="shared" si="6"/>
        <v> BBS 64 </v>
      </c>
      <c r="B67" s="20" t="str">
        <f t="shared" si="7"/>
        <v>I</v>
      </c>
      <c r="C67" s="51">
        <f t="shared" si="8"/>
        <v>45296.645</v>
      </c>
      <c r="D67" s="16" t="str">
        <f t="shared" si="9"/>
        <v>vis</v>
      </c>
      <c r="E67" s="59">
        <f>VLOOKUP(C67,A!C$21:E$973,3,FALSE)</f>
        <v>1632.0677536177761</v>
      </c>
      <c r="F67" s="20" t="s">
        <v>109</v>
      </c>
      <c r="G67" s="16" t="str">
        <f t="shared" si="10"/>
        <v>45296.645</v>
      </c>
      <c r="H67" s="51">
        <f t="shared" si="11"/>
        <v>1632</v>
      </c>
      <c r="I67" s="60" t="s">
        <v>276</v>
      </c>
      <c r="J67" s="61" t="s">
        <v>277</v>
      </c>
      <c r="K67" s="60">
        <v>1632</v>
      </c>
      <c r="L67" s="60" t="s">
        <v>278</v>
      </c>
      <c r="M67" s="61" t="s">
        <v>240</v>
      </c>
      <c r="N67" s="61"/>
      <c r="O67" s="62" t="s">
        <v>241</v>
      </c>
      <c r="P67" s="62" t="s">
        <v>279</v>
      </c>
    </row>
    <row r="68" spans="1:16" ht="12.75" customHeight="1" thickBot="1">
      <c r="A68" s="51" t="str">
        <f t="shared" si="6"/>
        <v> BBS 64 </v>
      </c>
      <c r="B68" s="20" t="str">
        <f t="shared" si="7"/>
        <v>I</v>
      </c>
      <c r="C68" s="51">
        <f t="shared" si="8"/>
        <v>45325.573</v>
      </c>
      <c r="D68" s="16" t="str">
        <f t="shared" si="9"/>
        <v>vis</v>
      </c>
      <c r="E68" s="59">
        <f>VLOOKUP(C68,A!C$21:E$973,3,FALSE)</f>
        <v>1703.0295675614827</v>
      </c>
      <c r="F68" s="20" t="s">
        <v>109</v>
      </c>
      <c r="G68" s="16" t="str">
        <f t="shared" si="10"/>
        <v>45325.573</v>
      </c>
      <c r="H68" s="51">
        <f t="shared" si="11"/>
        <v>1703</v>
      </c>
      <c r="I68" s="60" t="s">
        <v>280</v>
      </c>
      <c r="J68" s="61" t="s">
        <v>281</v>
      </c>
      <c r="K68" s="60">
        <v>1703</v>
      </c>
      <c r="L68" s="60" t="s">
        <v>282</v>
      </c>
      <c r="M68" s="61" t="s">
        <v>240</v>
      </c>
      <c r="N68" s="61"/>
      <c r="O68" s="62" t="s">
        <v>241</v>
      </c>
      <c r="P68" s="62" t="s">
        <v>279</v>
      </c>
    </row>
    <row r="69" spans="1:16" ht="12.75" customHeight="1" thickBot="1">
      <c r="A69" s="51" t="str">
        <f t="shared" si="6"/>
        <v> BBS 65 </v>
      </c>
      <c r="B69" s="20" t="str">
        <f t="shared" si="7"/>
        <v>I</v>
      </c>
      <c r="C69" s="51">
        <f t="shared" si="8"/>
        <v>45368.377</v>
      </c>
      <c r="D69" s="16" t="str">
        <f t="shared" si="9"/>
        <v>vis</v>
      </c>
      <c r="E69" s="59">
        <f>VLOOKUP(C69,A!C$21:E$973,3,FALSE)</f>
        <v>1808.0298954115483</v>
      </c>
      <c r="F69" s="20" t="s">
        <v>109</v>
      </c>
      <c r="G69" s="16" t="str">
        <f t="shared" si="10"/>
        <v>45368.377</v>
      </c>
      <c r="H69" s="51">
        <f t="shared" si="11"/>
        <v>1808</v>
      </c>
      <c r="I69" s="60" t="s">
        <v>283</v>
      </c>
      <c r="J69" s="61" t="s">
        <v>284</v>
      </c>
      <c r="K69" s="60">
        <v>1808</v>
      </c>
      <c r="L69" s="60" t="s">
        <v>282</v>
      </c>
      <c r="M69" s="61" t="s">
        <v>240</v>
      </c>
      <c r="N69" s="61"/>
      <c r="O69" s="62" t="s">
        <v>241</v>
      </c>
      <c r="P69" s="62" t="s">
        <v>285</v>
      </c>
    </row>
    <row r="70" spans="1:16" ht="12.75" customHeight="1" thickBot="1">
      <c r="A70" s="51" t="str">
        <f t="shared" si="6"/>
        <v> BBS 68 </v>
      </c>
      <c r="B70" s="20" t="str">
        <f t="shared" si="7"/>
        <v>I</v>
      </c>
      <c r="C70" s="51">
        <f t="shared" si="8"/>
        <v>45596.65</v>
      </c>
      <c r="D70" s="16" t="str">
        <f t="shared" si="9"/>
        <v>vis</v>
      </c>
      <c r="E70" s="59">
        <f>VLOOKUP(C70,A!C$21:E$973,3,FALSE)</f>
        <v>2367.9948482037184</v>
      </c>
      <c r="F70" s="20" t="s">
        <v>109</v>
      </c>
      <c r="G70" s="16" t="str">
        <f t="shared" si="10"/>
        <v>45596.650</v>
      </c>
      <c r="H70" s="51">
        <f t="shared" si="11"/>
        <v>2368</v>
      </c>
      <c r="I70" s="60" t="s">
        <v>286</v>
      </c>
      <c r="J70" s="61" t="s">
        <v>287</v>
      </c>
      <c r="K70" s="60">
        <v>2368</v>
      </c>
      <c r="L70" s="60" t="s">
        <v>288</v>
      </c>
      <c r="M70" s="61" t="s">
        <v>240</v>
      </c>
      <c r="N70" s="61"/>
      <c r="O70" s="62" t="s">
        <v>241</v>
      </c>
      <c r="P70" s="62" t="s">
        <v>289</v>
      </c>
    </row>
    <row r="71" spans="1:16" ht="12.75" customHeight="1" thickBot="1">
      <c r="A71" s="51" t="str">
        <f t="shared" si="6"/>
        <v> BBS 70 </v>
      </c>
      <c r="B71" s="20" t="str">
        <f t="shared" si="7"/>
        <v>I</v>
      </c>
      <c r="C71" s="51">
        <f t="shared" si="8"/>
        <v>45700.625</v>
      </c>
      <c r="D71" s="16" t="str">
        <f t="shared" si="9"/>
        <v>vis</v>
      </c>
      <c r="E71" s="59">
        <f>VLOOKUP(C71,A!C$21:E$973,3,FALSE)</f>
        <v>2623.050662805379</v>
      </c>
      <c r="F71" s="20" t="s">
        <v>109</v>
      </c>
      <c r="G71" s="16" t="str">
        <f t="shared" si="10"/>
        <v>45700.625</v>
      </c>
      <c r="H71" s="51">
        <f t="shared" si="11"/>
        <v>2623</v>
      </c>
      <c r="I71" s="60" t="s">
        <v>290</v>
      </c>
      <c r="J71" s="61" t="s">
        <v>291</v>
      </c>
      <c r="K71" s="60">
        <v>2623</v>
      </c>
      <c r="L71" s="60" t="s">
        <v>292</v>
      </c>
      <c r="M71" s="61" t="s">
        <v>240</v>
      </c>
      <c r="N71" s="61"/>
      <c r="O71" s="62" t="s">
        <v>241</v>
      </c>
      <c r="P71" s="62" t="s">
        <v>293</v>
      </c>
    </row>
    <row r="72" spans="1:16" ht="12.75" customHeight="1" thickBot="1">
      <c r="A72" s="51" t="str">
        <f t="shared" si="6"/>
        <v> BBS 70 </v>
      </c>
      <c r="B72" s="20" t="str">
        <f t="shared" si="7"/>
        <v>I</v>
      </c>
      <c r="C72" s="51">
        <f t="shared" si="8"/>
        <v>45730.366</v>
      </c>
      <c r="D72" s="16" t="str">
        <f t="shared" si="9"/>
        <v>vis</v>
      </c>
      <c r="E72" s="59">
        <f>VLOOKUP(C72,A!C$21:E$973,3,FALSE)</f>
        <v>2696.0068059365985</v>
      </c>
      <c r="F72" s="20" t="s">
        <v>109</v>
      </c>
      <c r="G72" s="16" t="str">
        <f t="shared" si="10"/>
        <v>45730.366</v>
      </c>
      <c r="H72" s="51">
        <f t="shared" si="11"/>
        <v>2696</v>
      </c>
      <c r="I72" s="60" t="s">
        <v>294</v>
      </c>
      <c r="J72" s="61" t="s">
        <v>295</v>
      </c>
      <c r="K72" s="60">
        <v>2696</v>
      </c>
      <c r="L72" s="60" t="s">
        <v>274</v>
      </c>
      <c r="M72" s="61" t="s">
        <v>240</v>
      </c>
      <c r="N72" s="61"/>
      <c r="O72" s="62" t="s">
        <v>241</v>
      </c>
      <c r="P72" s="62" t="s">
        <v>293</v>
      </c>
    </row>
    <row r="73" spans="1:16" ht="12.75" customHeight="1" thickBot="1">
      <c r="A73" s="51" t="str">
        <f t="shared" si="6"/>
        <v> BBS 71 </v>
      </c>
      <c r="B73" s="20" t="str">
        <f t="shared" si="7"/>
        <v>I</v>
      </c>
      <c r="C73" s="51">
        <f t="shared" si="8"/>
        <v>45754.413</v>
      </c>
      <c r="D73" s="16" t="str">
        <f t="shared" si="9"/>
        <v>vis</v>
      </c>
      <c r="E73" s="59">
        <f>VLOOKUP(C73,A!C$21:E$973,3,FALSE)</f>
        <v>2754.9952856069604</v>
      </c>
      <c r="F73" s="20" t="s">
        <v>109</v>
      </c>
      <c r="G73" s="16" t="str">
        <f t="shared" si="10"/>
        <v>45754.413</v>
      </c>
      <c r="H73" s="51">
        <f t="shared" si="11"/>
        <v>2755</v>
      </c>
      <c r="I73" s="60" t="s">
        <v>296</v>
      </c>
      <c r="J73" s="61" t="s">
        <v>297</v>
      </c>
      <c r="K73" s="60">
        <v>2755</v>
      </c>
      <c r="L73" s="60" t="s">
        <v>288</v>
      </c>
      <c r="M73" s="61" t="s">
        <v>240</v>
      </c>
      <c r="N73" s="61"/>
      <c r="O73" s="62" t="s">
        <v>241</v>
      </c>
      <c r="P73" s="62" t="s">
        <v>298</v>
      </c>
    </row>
    <row r="74" spans="1:16" ht="12.75" customHeight="1" thickBot="1">
      <c r="A74" s="51" t="str">
        <f t="shared" si="6"/>
        <v> BBS 71 </v>
      </c>
      <c r="B74" s="20" t="str">
        <f t="shared" si="7"/>
        <v>I</v>
      </c>
      <c r="C74" s="51">
        <f t="shared" si="8"/>
        <v>45754.416</v>
      </c>
      <c r="D74" s="16" t="str">
        <f t="shared" si="9"/>
        <v>vis</v>
      </c>
      <c r="E74" s="59">
        <f>VLOOKUP(C74,A!C$21:E$973,3,FALSE)</f>
        <v>2755.0026447552464</v>
      </c>
      <c r="F74" s="20" t="s">
        <v>109</v>
      </c>
      <c r="G74" s="16" t="str">
        <f t="shared" si="10"/>
        <v>45754.416</v>
      </c>
      <c r="H74" s="51">
        <f t="shared" si="11"/>
        <v>2755</v>
      </c>
      <c r="I74" s="60" t="s">
        <v>299</v>
      </c>
      <c r="J74" s="61" t="s">
        <v>300</v>
      </c>
      <c r="K74" s="60">
        <v>2755</v>
      </c>
      <c r="L74" s="60" t="s">
        <v>301</v>
      </c>
      <c r="M74" s="61" t="s">
        <v>240</v>
      </c>
      <c r="N74" s="61"/>
      <c r="O74" s="62" t="s">
        <v>302</v>
      </c>
      <c r="P74" s="62" t="s">
        <v>298</v>
      </c>
    </row>
    <row r="75" spans="1:16" ht="12.75" customHeight="1" thickBot="1">
      <c r="A75" s="51" t="str">
        <f aca="true" t="shared" si="12" ref="A75:A106">P75</f>
        <v> BBS 75 </v>
      </c>
      <c r="B75" s="20" t="str">
        <f aca="true" t="shared" si="13" ref="B75:B106">IF(H75=INT(H75),"I","II")</f>
        <v>I</v>
      </c>
      <c r="C75" s="51">
        <f aca="true" t="shared" si="14" ref="C75:C106">1*G75</f>
        <v>46054.456</v>
      </c>
      <c r="D75" s="16" t="str">
        <f aca="true" t="shared" si="15" ref="D75:D106">VLOOKUP(F75,I$1:J$5,2,FALSE)</f>
        <v>vis</v>
      </c>
      <c r="E75" s="59">
        <f>VLOOKUP(C75,A!C$21:E$973,3,FALSE)</f>
        <v>3491.015596071269</v>
      </c>
      <c r="F75" s="20" t="s">
        <v>109</v>
      </c>
      <c r="G75" s="16" t="str">
        <f aca="true" t="shared" si="16" ref="G75:G106">MID(I75,3,LEN(I75)-3)</f>
        <v>46054.456</v>
      </c>
      <c r="H75" s="51">
        <f aca="true" t="shared" si="17" ref="H75:H106">1*K75</f>
        <v>3491</v>
      </c>
      <c r="I75" s="60" t="s">
        <v>303</v>
      </c>
      <c r="J75" s="61" t="s">
        <v>304</v>
      </c>
      <c r="K75" s="60">
        <v>3491</v>
      </c>
      <c r="L75" s="60" t="s">
        <v>305</v>
      </c>
      <c r="M75" s="61" t="s">
        <v>240</v>
      </c>
      <c r="N75" s="61"/>
      <c r="O75" s="62" t="s">
        <v>241</v>
      </c>
      <c r="P75" s="62" t="s">
        <v>306</v>
      </c>
    </row>
    <row r="76" spans="1:16" ht="12.75" customHeight="1" thickBot="1">
      <c r="A76" s="51" t="str">
        <f t="shared" si="12"/>
        <v> BBS 76 </v>
      </c>
      <c r="B76" s="20" t="str">
        <f t="shared" si="13"/>
        <v>I</v>
      </c>
      <c r="C76" s="51">
        <f t="shared" si="14"/>
        <v>46134.358</v>
      </c>
      <c r="D76" s="16" t="str">
        <f t="shared" si="15"/>
        <v>vis</v>
      </c>
      <c r="E76" s="59">
        <f>VLOOKUP(C76,A!C$21:E$973,3,FALSE)</f>
        <v>3687.019151717363</v>
      </c>
      <c r="F76" s="20" t="s">
        <v>109</v>
      </c>
      <c r="G76" s="16" t="str">
        <f t="shared" si="16"/>
        <v>46134.358</v>
      </c>
      <c r="H76" s="51">
        <f t="shared" si="17"/>
        <v>3687</v>
      </c>
      <c r="I76" s="60" t="s">
        <v>307</v>
      </c>
      <c r="J76" s="61" t="s">
        <v>308</v>
      </c>
      <c r="K76" s="60">
        <v>3687</v>
      </c>
      <c r="L76" s="60" t="s">
        <v>309</v>
      </c>
      <c r="M76" s="61" t="s">
        <v>240</v>
      </c>
      <c r="N76" s="61"/>
      <c r="O76" s="62" t="s">
        <v>241</v>
      </c>
      <c r="P76" s="62" t="s">
        <v>310</v>
      </c>
    </row>
    <row r="77" spans="1:16" ht="12.75" customHeight="1" thickBot="1">
      <c r="A77" s="51" t="str">
        <f t="shared" si="12"/>
        <v> BBS 78 </v>
      </c>
      <c r="B77" s="20" t="str">
        <f t="shared" si="13"/>
        <v>I</v>
      </c>
      <c r="C77" s="51">
        <f t="shared" si="14"/>
        <v>46349.586</v>
      </c>
      <c r="D77" s="16" t="str">
        <f t="shared" si="15"/>
        <v>vis</v>
      </c>
      <c r="E77" s="59">
        <f>VLOOKUP(C77,A!C$21:E$973,3,FALSE)</f>
        <v>4214.984074680457</v>
      </c>
      <c r="F77" s="20" t="str">
        <f>LEFT(M77,1)</f>
        <v>V</v>
      </c>
      <c r="G77" s="16" t="str">
        <f t="shared" si="16"/>
        <v>46349.586</v>
      </c>
      <c r="H77" s="51">
        <f t="shared" si="17"/>
        <v>4215</v>
      </c>
      <c r="I77" s="60" t="s">
        <v>311</v>
      </c>
      <c r="J77" s="61" t="s">
        <v>312</v>
      </c>
      <c r="K77" s="60">
        <v>4215</v>
      </c>
      <c r="L77" s="60" t="s">
        <v>313</v>
      </c>
      <c r="M77" s="61" t="s">
        <v>240</v>
      </c>
      <c r="N77" s="61"/>
      <c r="O77" s="62" t="s">
        <v>241</v>
      </c>
      <c r="P77" s="62" t="s">
        <v>314</v>
      </c>
    </row>
    <row r="78" spans="1:16" ht="12.75" customHeight="1" thickBot="1">
      <c r="A78" s="51" t="str">
        <f t="shared" si="12"/>
        <v> BBS 79 </v>
      </c>
      <c r="B78" s="20" t="str">
        <f t="shared" si="13"/>
        <v>I</v>
      </c>
      <c r="C78" s="51">
        <f t="shared" si="14"/>
        <v>46404.623</v>
      </c>
      <c r="D78" s="16" t="str">
        <f t="shared" si="15"/>
        <v>vis</v>
      </c>
      <c r="E78" s="59">
        <f>VLOOKUP(C78,A!C$21:E$973,3,FALSE)</f>
        <v>4349.9925562215085</v>
      </c>
      <c r="F78" s="20" t="str">
        <f>LEFT(M78,1)</f>
        <v>V</v>
      </c>
      <c r="G78" s="16" t="str">
        <f t="shared" si="16"/>
        <v>46404.623</v>
      </c>
      <c r="H78" s="51">
        <f t="shared" si="17"/>
        <v>4350</v>
      </c>
      <c r="I78" s="60" t="s">
        <v>315</v>
      </c>
      <c r="J78" s="61" t="s">
        <v>316</v>
      </c>
      <c r="K78" s="60">
        <v>4350</v>
      </c>
      <c r="L78" s="60" t="s">
        <v>111</v>
      </c>
      <c r="M78" s="61" t="s">
        <v>240</v>
      </c>
      <c r="N78" s="61"/>
      <c r="O78" s="62" t="s">
        <v>241</v>
      </c>
      <c r="P78" s="62" t="s">
        <v>317</v>
      </c>
    </row>
    <row r="79" spans="1:16" ht="12.75" customHeight="1" thickBot="1">
      <c r="A79" s="51" t="str">
        <f t="shared" si="12"/>
        <v> BBS 82 </v>
      </c>
      <c r="B79" s="20" t="str">
        <f t="shared" si="13"/>
        <v>I</v>
      </c>
      <c r="C79" s="51">
        <f t="shared" si="14"/>
        <v>46762.548</v>
      </c>
      <c r="D79" s="16" t="str">
        <f t="shared" si="15"/>
        <v>vis</v>
      </c>
      <c r="E79" s="59">
        <f>VLOOKUP(C79,A!C$21:E$973,3,FALSE)</f>
        <v>5228.0002738584535</v>
      </c>
      <c r="F79" s="20" t="str">
        <f>LEFT(M79,1)</f>
        <v>V</v>
      </c>
      <c r="G79" s="16" t="str">
        <f t="shared" si="16"/>
        <v>46762.548</v>
      </c>
      <c r="H79" s="51">
        <f t="shared" si="17"/>
        <v>5228</v>
      </c>
      <c r="I79" s="60" t="s">
        <v>318</v>
      </c>
      <c r="J79" s="61" t="s">
        <v>319</v>
      </c>
      <c r="K79" s="60">
        <v>5228</v>
      </c>
      <c r="L79" s="60" t="s">
        <v>320</v>
      </c>
      <c r="M79" s="61" t="s">
        <v>240</v>
      </c>
      <c r="N79" s="61"/>
      <c r="O79" s="62" t="s">
        <v>241</v>
      </c>
      <c r="P79" s="62" t="s">
        <v>321</v>
      </c>
    </row>
    <row r="80" spans="1:16" ht="12.75" customHeight="1" thickBot="1">
      <c r="A80" s="51" t="str">
        <f t="shared" si="12"/>
        <v> BBS 86 </v>
      </c>
      <c r="B80" s="20" t="str">
        <f t="shared" si="13"/>
        <v>I</v>
      </c>
      <c r="C80" s="51">
        <f t="shared" si="14"/>
        <v>47151.452</v>
      </c>
      <c r="D80" s="16" t="str">
        <f t="shared" si="15"/>
        <v>vis</v>
      </c>
      <c r="E80" s="59">
        <f>VLOOKUP(C80,A!C$21:E$973,3,FALSE)</f>
        <v>6182.001009822331</v>
      </c>
      <c r="F80" s="20" t="str">
        <f>LEFT(M80,1)</f>
        <v>V</v>
      </c>
      <c r="G80" s="16" t="str">
        <f t="shared" si="16"/>
        <v>47151.452</v>
      </c>
      <c r="H80" s="51">
        <f t="shared" si="17"/>
        <v>6182</v>
      </c>
      <c r="I80" s="60" t="s">
        <v>322</v>
      </c>
      <c r="J80" s="61" t="s">
        <v>323</v>
      </c>
      <c r="K80" s="60">
        <v>6182</v>
      </c>
      <c r="L80" s="60" t="s">
        <v>320</v>
      </c>
      <c r="M80" s="61" t="s">
        <v>240</v>
      </c>
      <c r="N80" s="61"/>
      <c r="O80" s="62" t="s">
        <v>241</v>
      </c>
      <c r="P80" s="62" t="s">
        <v>324</v>
      </c>
    </row>
    <row r="81" spans="1:16" ht="12.75" customHeight="1" thickBot="1">
      <c r="A81" s="51" t="str">
        <f t="shared" si="12"/>
        <v> BBS 87 </v>
      </c>
      <c r="B81" s="20" t="str">
        <f t="shared" si="13"/>
        <v>I</v>
      </c>
      <c r="C81" s="51">
        <f t="shared" si="14"/>
        <v>47177.535</v>
      </c>
      <c r="D81" s="16" t="str">
        <f t="shared" si="15"/>
        <v>vis</v>
      </c>
      <c r="E81" s="59">
        <f>VLOOKUP(C81,A!C$21:E$973,3,FALSE)</f>
        <v>6245.98389813449</v>
      </c>
      <c r="F81" s="20" t="str">
        <f>LEFT(M81,1)</f>
        <v>V</v>
      </c>
      <c r="G81" s="16" t="str">
        <f t="shared" si="16"/>
        <v>47177.535</v>
      </c>
      <c r="H81" s="51">
        <f t="shared" si="17"/>
        <v>6246</v>
      </c>
      <c r="I81" s="60" t="s">
        <v>325</v>
      </c>
      <c r="J81" s="61" t="s">
        <v>326</v>
      </c>
      <c r="K81" s="60">
        <v>6246</v>
      </c>
      <c r="L81" s="60" t="s">
        <v>327</v>
      </c>
      <c r="M81" s="61" t="s">
        <v>240</v>
      </c>
      <c r="N81" s="61"/>
      <c r="O81" s="62" t="s">
        <v>241</v>
      </c>
      <c r="P81" s="62" t="s">
        <v>328</v>
      </c>
    </row>
    <row r="82" spans="1:16" ht="12.75" customHeight="1" thickBot="1">
      <c r="A82" s="51" t="str">
        <f t="shared" si="12"/>
        <v> BBS 90 </v>
      </c>
      <c r="B82" s="20" t="str">
        <f t="shared" si="13"/>
        <v>I</v>
      </c>
      <c r="C82" s="51">
        <f t="shared" si="14"/>
        <v>47531.38</v>
      </c>
      <c r="D82" s="16" t="str">
        <f t="shared" si="15"/>
        <v>vis</v>
      </c>
      <c r="E82" s="59">
        <f>VLOOKUP(C82,A!C$21:E$973,3,FALSE)</f>
        <v>7113.9831740924055</v>
      </c>
      <c r="F82" s="20" t="s">
        <v>109</v>
      </c>
      <c r="G82" s="16" t="str">
        <f t="shared" si="16"/>
        <v>47531.380</v>
      </c>
      <c r="H82" s="51">
        <f t="shared" si="17"/>
        <v>7114</v>
      </c>
      <c r="I82" s="60" t="s">
        <v>329</v>
      </c>
      <c r="J82" s="61" t="s">
        <v>330</v>
      </c>
      <c r="K82" s="60">
        <v>7114</v>
      </c>
      <c r="L82" s="60" t="s">
        <v>327</v>
      </c>
      <c r="M82" s="61" t="s">
        <v>240</v>
      </c>
      <c r="N82" s="61"/>
      <c r="O82" s="62" t="s">
        <v>241</v>
      </c>
      <c r="P82" s="62" t="s">
        <v>331</v>
      </c>
    </row>
    <row r="83" spans="1:16" ht="12.75" customHeight="1" thickBot="1">
      <c r="A83" s="51" t="str">
        <f t="shared" si="12"/>
        <v> BBS 91 </v>
      </c>
      <c r="B83" s="20" t="str">
        <f t="shared" si="13"/>
        <v>I</v>
      </c>
      <c r="C83" s="51">
        <f t="shared" si="14"/>
        <v>47591.302</v>
      </c>
      <c r="D83" s="16" t="str">
        <f t="shared" si="15"/>
        <v>vis</v>
      </c>
      <c r="E83" s="59">
        <f>VLOOKUP(C83,A!C$21:E$973,3,FALSE)</f>
        <v>7260.974802104547</v>
      </c>
      <c r="F83" s="20" t="s">
        <v>109</v>
      </c>
      <c r="G83" s="16" t="str">
        <f t="shared" si="16"/>
        <v>47591.302</v>
      </c>
      <c r="H83" s="51">
        <f t="shared" si="17"/>
        <v>7261</v>
      </c>
      <c r="I83" s="60" t="s">
        <v>332</v>
      </c>
      <c r="J83" s="61" t="s">
        <v>333</v>
      </c>
      <c r="K83" s="60">
        <v>7261</v>
      </c>
      <c r="L83" s="60" t="s">
        <v>334</v>
      </c>
      <c r="M83" s="61" t="s">
        <v>240</v>
      </c>
      <c r="N83" s="61"/>
      <c r="O83" s="62" t="s">
        <v>241</v>
      </c>
      <c r="P83" s="62" t="s">
        <v>335</v>
      </c>
    </row>
    <row r="84" spans="1:16" ht="12.75" customHeight="1" thickBot="1">
      <c r="A84" s="51" t="str">
        <f t="shared" si="12"/>
        <v> BBS 92 </v>
      </c>
      <c r="B84" s="20" t="str">
        <f t="shared" si="13"/>
        <v>I</v>
      </c>
      <c r="C84" s="51">
        <f t="shared" si="14"/>
        <v>47801.648</v>
      </c>
      <c r="D84" s="16" t="str">
        <f t="shared" si="15"/>
        <v>vis</v>
      </c>
      <c r="E84" s="59">
        <f>VLOOKUP(C84,A!C$21:E$973,3,FALSE)</f>
        <v>7776.963937744855</v>
      </c>
      <c r="F84" s="20" t="s">
        <v>109</v>
      </c>
      <c r="G84" s="16" t="str">
        <f t="shared" si="16"/>
        <v>47801.648</v>
      </c>
      <c r="H84" s="51">
        <f t="shared" si="17"/>
        <v>7777</v>
      </c>
      <c r="I84" s="60" t="s">
        <v>336</v>
      </c>
      <c r="J84" s="61" t="s">
        <v>337</v>
      </c>
      <c r="K84" s="60">
        <v>7777</v>
      </c>
      <c r="L84" s="60" t="s">
        <v>338</v>
      </c>
      <c r="M84" s="61" t="s">
        <v>240</v>
      </c>
      <c r="N84" s="61"/>
      <c r="O84" s="62" t="s">
        <v>241</v>
      </c>
      <c r="P84" s="62" t="s">
        <v>339</v>
      </c>
    </row>
    <row r="85" spans="1:16" ht="12.75" customHeight="1" thickBot="1">
      <c r="A85" s="51" t="str">
        <f t="shared" si="12"/>
        <v> BBS 93 </v>
      </c>
      <c r="B85" s="20" t="str">
        <f t="shared" si="13"/>
        <v>I</v>
      </c>
      <c r="C85" s="51">
        <f t="shared" si="14"/>
        <v>47854.634</v>
      </c>
      <c r="D85" s="16" t="str">
        <f t="shared" si="15"/>
        <v>vis</v>
      </c>
      <c r="E85" s="59">
        <f>VLOOKUP(C85,A!C$21:E$973,3,FALSE)</f>
        <v>7906.941214902662</v>
      </c>
      <c r="F85" s="20" t="s">
        <v>109</v>
      </c>
      <c r="G85" s="16" t="str">
        <f t="shared" si="16"/>
        <v>47854.634</v>
      </c>
      <c r="H85" s="51">
        <f t="shared" si="17"/>
        <v>7907</v>
      </c>
      <c r="I85" s="60" t="s">
        <v>340</v>
      </c>
      <c r="J85" s="61" t="s">
        <v>341</v>
      </c>
      <c r="K85" s="60">
        <v>7907</v>
      </c>
      <c r="L85" s="60" t="s">
        <v>342</v>
      </c>
      <c r="M85" s="61" t="s">
        <v>240</v>
      </c>
      <c r="N85" s="61"/>
      <c r="O85" s="62" t="s">
        <v>241</v>
      </c>
      <c r="P85" s="62" t="s">
        <v>343</v>
      </c>
    </row>
    <row r="86" spans="1:16" ht="12.75" customHeight="1" thickBot="1">
      <c r="A86" s="51" t="str">
        <f t="shared" si="12"/>
        <v> BBS 95 </v>
      </c>
      <c r="B86" s="20" t="str">
        <f t="shared" si="13"/>
        <v>I</v>
      </c>
      <c r="C86" s="51">
        <f t="shared" si="14"/>
        <v>47975.319</v>
      </c>
      <c r="D86" s="16" t="str">
        <f t="shared" si="15"/>
        <v>vis</v>
      </c>
      <c r="E86" s="59">
        <f>VLOOKUP(C86,A!C$21:E$973,3,FALSE)</f>
        <v>8202.987485498508</v>
      </c>
      <c r="F86" s="20" t="s">
        <v>109</v>
      </c>
      <c r="G86" s="16" t="str">
        <f t="shared" si="16"/>
        <v>47975.319</v>
      </c>
      <c r="H86" s="51">
        <f t="shared" si="17"/>
        <v>8203</v>
      </c>
      <c r="I86" s="60" t="s">
        <v>344</v>
      </c>
      <c r="J86" s="61" t="s">
        <v>345</v>
      </c>
      <c r="K86" s="60">
        <v>8203</v>
      </c>
      <c r="L86" s="60" t="s">
        <v>346</v>
      </c>
      <c r="M86" s="61" t="s">
        <v>240</v>
      </c>
      <c r="N86" s="61"/>
      <c r="O86" s="62" t="s">
        <v>241</v>
      </c>
      <c r="P86" s="62" t="s">
        <v>347</v>
      </c>
    </row>
    <row r="87" spans="1:16" ht="12.75" customHeight="1" thickBot="1">
      <c r="A87" s="51" t="str">
        <f t="shared" si="12"/>
        <v> BBS 96 </v>
      </c>
      <c r="B87" s="20" t="str">
        <f t="shared" si="13"/>
        <v>I</v>
      </c>
      <c r="C87" s="51">
        <f t="shared" si="14"/>
        <v>48183.628</v>
      </c>
      <c r="D87" s="16" t="str">
        <f t="shared" si="15"/>
        <v>vis</v>
      </c>
      <c r="E87" s="59">
        <f>VLOOKUP(C87,A!C$21:E$973,3,FALSE)</f>
        <v>8713.979759447597</v>
      </c>
      <c r="F87" s="20" t="s">
        <v>109</v>
      </c>
      <c r="G87" s="16" t="str">
        <f t="shared" si="16"/>
        <v>48183.628</v>
      </c>
      <c r="H87" s="51">
        <f t="shared" si="17"/>
        <v>8714</v>
      </c>
      <c r="I87" s="60" t="s">
        <v>348</v>
      </c>
      <c r="J87" s="61" t="s">
        <v>349</v>
      </c>
      <c r="K87" s="60">
        <v>8714</v>
      </c>
      <c r="L87" s="60" t="s">
        <v>350</v>
      </c>
      <c r="M87" s="61" t="s">
        <v>240</v>
      </c>
      <c r="N87" s="61"/>
      <c r="O87" s="62" t="s">
        <v>241</v>
      </c>
      <c r="P87" s="62" t="s">
        <v>351</v>
      </c>
    </row>
    <row r="88" spans="1:16" ht="12.75" customHeight="1" thickBot="1">
      <c r="A88" s="51" t="str">
        <f t="shared" si="12"/>
        <v> BBS 100 </v>
      </c>
      <c r="B88" s="20" t="str">
        <f t="shared" si="13"/>
        <v>I</v>
      </c>
      <c r="C88" s="51">
        <f t="shared" si="14"/>
        <v>48712.357</v>
      </c>
      <c r="D88" s="16" t="str">
        <f t="shared" si="15"/>
        <v>vis</v>
      </c>
      <c r="E88" s="59">
        <f>VLOOKUP(C88,A!C$21:E$973,3,FALSE)</f>
        <v>10010.97813211915</v>
      </c>
      <c r="F88" s="20" t="s">
        <v>109</v>
      </c>
      <c r="G88" s="16" t="str">
        <f t="shared" si="16"/>
        <v>48712.357</v>
      </c>
      <c r="H88" s="51">
        <f t="shared" si="17"/>
        <v>10011</v>
      </c>
      <c r="I88" s="60" t="s">
        <v>357</v>
      </c>
      <c r="J88" s="61" t="s">
        <v>358</v>
      </c>
      <c r="K88" s="60">
        <v>10011</v>
      </c>
      <c r="L88" s="60" t="s">
        <v>359</v>
      </c>
      <c r="M88" s="61" t="s">
        <v>240</v>
      </c>
      <c r="N88" s="61"/>
      <c r="O88" s="62" t="s">
        <v>241</v>
      </c>
      <c r="P88" s="62" t="s">
        <v>360</v>
      </c>
    </row>
    <row r="89" spans="1:16" ht="12.75" customHeight="1" thickBot="1">
      <c r="A89" s="51" t="str">
        <f t="shared" si="12"/>
        <v> BBS 102 </v>
      </c>
      <c r="B89" s="20" t="str">
        <f t="shared" si="13"/>
        <v>I</v>
      </c>
      <c r="C89" s="51">
        <f t="shared" si="14"/>
        <v>48960.613</v>
      </c>
      <c r="D89" s="16" t="str">
        <f t="shared" si="15"/>
        <v>vis</v>
      </c>
      <c r="E89" s="59">
        <f>VLOOKUP(C89,A!C$21:E$973,3,FALSE)</f>
        <v>10619.962371693558</v>
      </c>
      <c r="F89" s="20" t="s">
        <v>109</v>
      </c>
      <c r="G89" s="16" t="str">
        <f t="shared" si="16"/>
        <v>48960.613</v>
      </c>
      <c r="H89" s="51">
        <f t="shared" si="17"/>
        <v>10620</v>
      </c>
      <c r="I89" s="60" t="s">
        <v>361</v>
      </c>
      <c r="J89" s="61" t="s">
        <v>362</v>
      </c>
      <c r="K89" s="60">
        <v>10620</v>
      </c>
      <c r="L89" s="60" t="s">
        <v>338</v>
      </c>
      <c r="M89" s="61" t="s">
        <v>240</v>
      </c>
      <c r="N89" s="61"/>
      <c r="O89" s="62" t="s">
        <v>241</v>
      </c>
      <c r="P89" s="62" t="s">
        <v>363</v>
      </c>
    </row>
    <row r="90" spans="1:16" ht="12.75" customHeight="1" thickBot="1">
      <c r="A90" s="51" t="str">
        <f t="shared" si="12"/>
        <v> BBS 106 </v>
      </c>
      <c r="B90" s="20" t="str">
        <f t="shared" si="13"/>
        <v>I</v>
      </c>
      <c r="C90" s="51">
        <f t="shared" si="14"/>
        <v>49416.378</v>
      </c>
      <c r="D90" s="16" t="str">
        <f t="shared" si="15"/>
        <v>vis</v>
      </c>
      <c r="E90" s="59">
        <f>VLOOKUP(C90,A!C$21:E$973,3,FALSE)</f>
        <v>11737.97644567218</v>
      </c>
      <c r="F90" s="20" t="s">
        <v>109</v>
      </c>
      <c r="G90" s="16" t="str">
        <f t="shared" si="16"/>
        <v>49416.378</v>
      </c>
      <c r="H90" s="51">
        <f t="shared" si="17"/>
        <v>11738</v>
      </c>
      <c r="I90" s="60" t="s">
        <v>364</v>
      </c>
      <c r="J90" s="61" t="s">
        <v>365</v>
      </c>
      <c r="K90" s="60">
        <v>11738</v>
      </c>
      <c r="L90" s="60" t="s">
        <v>334</v>
      </c>
      <c r="M90" s="61" t="s">
        <v>240</v>
      </c>
      <c r="N90" s="61"/>
      <c r="O90" s="62" t="s">
        <v>241</v>
      </c>
      <c r="P90" s="62" t="s">
        <v>366</v>
      </c>
    </row>
    <row r="91" spans="1:16" ht="12.75" customHeight="1" thickBot="1">
      <c r="A91" s="51" t="str">
        <f t="shared" si="12"/>
        <v> BBS 110 </v>
      </c>
      <c r="B91" s="20" t="str">
        <f t="shared" si="13"/>
        <v>I</v>
      </c>
      <c r="C91" s="51">
        <f t="shared" si="14"/>
        <v>49993.6</v>
      </c>
      <c r="D91" s="16" t="str">
        <f t="shared" si="15"/>
        <v>vis</v>
      </c>
      <c r="E91" s="59">
        <f>VLOOKUP(C91,A!C$21:E$973,3,FALSE)</f>
        <v>13153.930544407473</v>
      </c>
      <c r="F91" s="20" t="s">
        <v>109</v>
      </c>
      <c r="G91" s="16" t="str">
        <f t="shared" si="16"/>
        <v>49993.600</v>
      </c>
      <c r="H91" s="51">
        <f t="shared" si="17"/>
        <v>13154</v>
      </c>
      <c r="I91" s="60" t="s">
        <v>367</v>
      </c>
      <c r="J91" s="61" t="s">
        <v>368</v>
      </c>
      <c r="K91" s="60">
        <v>13154</v>
      </c>
      <c r="L91" s="60" t="s">
        <v>369</v>
      </c>
      <c r="M91" s="61" t="s">
        <v>240</v>
      </c>
      <c r="N91" s="61"/>
      <c r="O91" s="62" t="s">
        <v>241</v>
      </c>
      <c r="P91" s="62" t="s">
        <v>370</v>
      </c>
    </row>
    <row r="92" spans="1:16" ht="12.75" customHeight="1" thickBot="1">
      <c r="A92" s="51" t="str">
        <f t="shared" si="12"/>
        <v> BBS 114 </v>
      </c>
      <c r="B92" s="20" t="str">
        <f t="shared" si="13"/>
        <v>I</v>
      </c>
      <c r="C92" s="51">
        <f t="shared" si="14"/>
        <v>50489.3359</v>
      </c>
      <c r="D92" s="16" t="str">
        <f t="shared" si="15"/>
        <v>vis</v>
      </c>
      <c r="E92" s="59">
        <f>VLOOKUP(C92,A!C$21:E$973,3,FALSE)</f>
        <v>14369.99521189282</v>
      </c>
      <c r="F92" s="20" t="s">
        <v>109</v>
      </c>
      <c r="G92" s="16" t="str">
        <f t="shared" si="16"/>
        <v>50489.3359</v>
      </c>
      <c r="H92" s="51">
        <f t="shared" si="17"/>
        <v>14370</v>
      </c>
      <c r="I92" s="60" t="s">
        <v>371</v>
      </c>
      <c r="J92" s="61" t="s">
        <v>372</v>
      </c>
      <c r="K92" s="60">
        <v>14370</v>
      </c>
      <c r="L92" s="60" t="s">
        <v>373</v>
      </c>
      <c r="M92" s="61" t="s">
        <v>374</v>
      </c>
      <c r="N92" s="61" t="s">
        <v>375</v>
      </c>
      <c r="O92" s="62" t="s">
        <v>376</v>
      </c>
      <c r="P92" s="62" t="s">
        <v>377</v>
      </c>
    </row>
    <row r="93" spans="1:16" ht="12.75" customHeight="1" thickBot="1">
      <c r="A93" s="51" t="str">
        <f t="shared" si="12"/>
        <v>OEJV 0074 </v>
      </c>
      <c r="B93" s="20" t="str">
        <f t="shared" si="13"/>
        <v>I</v>
      </c>
      <c r="C93" s="51">
        <f t="shared" si="14"/>
        <v>51968.31102</v>
      </c>
      <c r="D93" s="16" t="str">
        <f t="shared" si="15"/>
        <v>vis</v>
      </c>
      <c r="E93" s="59">
        <f>VLOOKUP(C93,A!C$21:E$973,3,FALSE)</f>
        <v>17997.994288663143</v>
      </c>
      <c r="F93" s="20" t="s">
        <v>109</v>
      </c>
      <c r="G93" s="16" t="str">
        <f t="shared" si="16"/>
        <v>51968.31102</v>
      </c>
      <c r="H93" s="51">
        <f t="shared" si="17"/>
        <v>17998</v>
      </c>
      <c r="I93" s="60" t="s">
        <v>378</v>
      </c>
      <c r="J93" s="61" t="s">
        <v>379</v>
      </c>
      <c r="K93" s="60">
        <v>17998</v>
      </c>
      <c r="L93" s="60" t="s">
        <v>380</v>
      </c>
      <c r="M93" s="61" t="s">
        <v>381</v>
      </c>
      <c r="N93" s="61" t="s">
        <v>382</v>
      </c>
      <c r="O93" s="62" t="s">
        <v>383</v>
      </c>
      <c r="P93" s="63" t="s">
        <v>384</v>
      </c>
    </row>
    <row r="94" spans="1:16" ht="12.75" customHeight="1" thickBot="1">
      <c r="A94" s="51" t="str">
        <f t="shared" si="12"/>
        <v>IBVS 5583 </v>
      </c>
      <c r="B94" s="20" t="str">
        <f t="shared" si="13"/>
        <v>I</v>
      </c>
      <c r="C94" s="51">
        <f t="shared" si="14"/>
        <v>52279.3523</v>
      </c>
      <c r="D94" s="16" t="str">
        <f t="shared" si="15"/>
        <v>vis</v>
      </c>
      <c r="E94" s="59">
        <f>VLOOKUP(C94,A!C$21:E$973,3,FALSE)</f>
        <v>18760.99392362485</v>
      </c>
      <c r="F94" s="20" t="s">
        <v>109</v>
      </c>
      <c r="G94" s="16" t="str">
        <f t="shared" si="16"/>
        <v>52279.3523</v>
      </c>
      <c r="H94" s="51">
        <f t="shared" si="17"/>
        <v>18761</v>
      </c>
      <c r="I94" s="60" t="s">
        <v>385</v>
      </c>
      <c r="J94" s="61" t="s">
        <v>386</v>
      </c>
      <c r="K94" s="60">
        <v>18761</v>
      </c>
      <c r="L94" s="60" t="s">
        <v>387</v>
      </c>
      <c r="M94" s="61" t="s">
        <v>374</v>
      </c>
      <c r="N94" s="61" t="s">
        <v>388</v>
      </c>
      <c r="O94" s="62" t="s">
        <v>389</v>
      </c>
      <c r="P94" s="63" t="s">
        <v>390</v>
      </c>
    </row>
    <row r="95" spans="1:16" ht="12.75" customHeight="1" thickBot="1">
      <c r="A95" s="51" t="str">
        <f t="shared" si="12"/>
        <v>IBVS 5583 </v>
      </c>
      <c r="B95" s="20" t="str">
        <f t="shared" si="13"/>
        <v>II</v>
      </c>
      <c r="C95" s="51">
        <f t="shared" si="14"/>
        <v>52279.5569</v>
      </c>
      <c r="D95" s="16" t="str">
        <f t="shared" si="15"/>
        <v>vis</v>
      </c>
      <c r="E95" s="59">
        <f>VLOOKUP(C95,A!C$21:E$973,3,FALSE)</f>
        <v>18761.49581753847</v>
      </c>
      <c r="F95" s="20" t="s">
        <v>109</v>
      </c>
      <c r="G95" s="16" t="str">
        <f t="shared" si="16"/>
        <v>52279.5569</v>
      </c>
      <c r="H95" s="51">
        <f t="shared" si="17"/>
        <v>18761.5</v>
      </c>
      <c r="I95" s="60" t="s">
        <v>391</v>
      </c>
      <c r="J95" s="61" t="s">
        <v>392</v>
      </c>
      <c r="K95" s="60">
        <v>18761.5</v>
      </c>
      <c r="L95" s="60" t="s">
        <v>393</v>
      </c>
      <c r="M95" s="61" t="s">
        <v>374</v>
      </c>
      <c r="N95" s="61" t="s">
        <v>388</v>
      </c>
      <c r="O95" s="62" t="s">
        <v>389</v>
      </c>
      <c r="P95" s="63" t="s">
        <v>390</v>
      </c>
    </row>
    <row r="96" spans="1:16" ht="12.75" customHeight="1" thickBot="1">
      <c r="A96" s="51" t="str">
        <f t="shared" si="12"/>
        <v>OEJV 0074 </v>
      </c>
      <c r="B96" s="20" t="str">
        <f t="shared" si="13"/>
        <v>I</v>
      </c>
      <c r="C96" s="51">
        <f t="shared" si="14"/>
        <v>52321.3431</v>
      </c>
      <c r="D96" s="16" t="str">
        <f t="shared" si="15"/>
        <v>vis</v>
      </c>
      <c r="E96" s="59">
        <f>VLOOKUP(C96,A!C$21:E$973,3,FALSE)</f>
        <v>18863.999431677512</v>
      </c>
      <c r="F96" s="20" t="s">
        <v>109</v>
      </c>
      <c r="G96" s="16" t="str">
        <f t="shared" si="16"/>
        <v>52321.34310</v>
      </c>
      <c r="H96" s="51">
        <f t="shared" si="17"/>
        <v>18864</v>
      </c>
      <c r="I96" s="60" t="s">
        <v>394</v>
      </c>
      <c r="J96" s="61" t="s">
        <v>395</v>
      </c>
      <c r="K96" s="60">
        <v>18864</v>
      </c>
      <c r="L96" s="60" t="s">
        <v>396</v>
      </c>
      <c r="M96" s="61" t="s">
        <v>381</v>
      </c>
      <c r="N96" s="61" t="s">
        <v>382</v>
      </c>
      <c r="O96" s="62" t="s">
        <v>397</v>
      </c>
      <c r="P96" s="63" t="s">
        <v>384</v>
      </c>
    </row>
    <row r="97" spans="1:16" ht="12.75" customHeight="1" thickBot="1">
      <c r="A97" s="51" t="str">
        <f t="shared" si="12"/>
        <v>IBVS 5676 </v>
      </c>
      <c r="B97" s="20" t="str">
        <f t="shared" si="13"/>
        <v>I</v>
      </c>
      <c r="C97" s="51">
        <f t="shared" si="14"/>
        <v>52670.2956</v>
      </c>
      <c r="D97" s="16" t="str">
        <f t="shared" si="15"/>
        <v>vis</v>
      </c>
      <c r="E97" s="59">
        <f>VLOOKUP(C97,A!C$21:E$973,3,FALSE)</f>
        <v>19719.997163293643</v>
      </c>
      <c r="F97" s="20" t="s">
        <v>109</v>
      </c>
      <c r="G97" s="16" t="str">
        <f t="shared" si="16"/>
        <v>52670.2956</v>
      </c>
      <c r="H97" s="51">
        <f t="shared" si="17"/>
        <v>19720</v>
      </c>
      <c r="I97" s="60" t="s">
        <v>398</v>
      </c>
      <c r="J97" s="61" t="s">
        <v>399</v>
      </c>
      <c r="K97" s="60">
        <v>19720</v>
      </c>
      <c r="L97" s="60" t="s">
        <v>400</v>
      </c>
      <c r="M97" s="61" t="s">
        <v>374</v>
      </c>
      <c r="N97" s="61" t="s">
        <v>375</v>
      </c>
      <c r="O97" s="62" t="s">
        <v>401</v>
      </c>
      <c r="P97" s="63" t="s">
        <v>402</v>
      </c>
    </row>
    <row r="98" spans="1:16" ht="12.75" customHeight="1" thickBot="1">
      <c r="A98" s="51" t="str">
        <f t="shared" si="12"/>
        <v>IBVS 5583 </v>
      </c>
      <c r="B98" s="20" t="str">
        <f t="shared" si="13"/>
        <v>I</v>
      </c>
      <c r="C98" s="51">
        <f t="shared" si="14"/>
        <v>52672.3355</v>
      </c>
      <c r="D98" s="16" t="str">
        <f t="shared" si="15"/>
        <v>vis</v>
      </c>
      <c r="E98" s="59">
        <f>VLOOKUP(C98,A!C$21:E$973,3,FALSE)</f>
        <v>19725.00113882821</v>
      </c>
      <c r="F98" s="20" t="s">
        <v>109</v>
      </c>
      <c r="G98" s="16" t="str">
        <f t="shared" si="16"/>
        <v>52672.3355</v>
      </c>
      <c r="H98" s="51">
        <f t="shared" si="17"/>
        <v>19725</v>
      </c>
      <c r="I98" s="60" t="s">
        <v>403</v>
      </c>
      <c r="J98" s="61" t="s">
        <v>404</v>
      </c>
      <c r="K98" s="60">
        <v>19725</v>
      </c>
      <c r="L98" s="60" t="s">
        <v>405</v>
      </c>
      <c r="M98" s="61" t="s">
        <v>374</v>
      </c>
      <c r="N98" s="61" t="s">
        <v>388</v>
      </c>
      <c r="O98" s="62" t="s">
        <v>389</v>
      </c>
      <c r="P98" s="63" t="s">
        <v>390</v>
      </c>
    </row>
    <row r="99" spans="1:16" ht="12.75" customHeight="1" thickBot="1">
      <c r="A99" s="51" t="str">
        <f t="shared" si="12"/>
        <v>BAVM 158 </v>
      </c>
      <c r="B99" s="20" t="str">
        <f t="shared" si="13"/>
        <v>I</v>
      </c>
      <c r="C99" s="51">
        <f t="shared" si="14"/>
        <v>52683.3404</v>
      </c>
      <c r="D99" s="16" t="str">
        <f t="shared" si="15"/>
        <v>vis</v>
      </c>
      <c r="E99" s="59">
        <f>VLOOKUP(C99,A!C$21:E$973,3,FALSE)</f>
        <v>19751.996702512843</v>
      </c>
      <c r="F99" s="20" t="s">
        <v>109</v>
      </c>
      <c r="G99" s="16" t="str">
        <f t="shared" si="16"/>
        <v>52683.3404</v>
      </c>
      <c r="H99" s="51">
        <f t="shared" si="17"/>
        <v>19752</v>
      </c>
      <c r="I99" s="60" t="s">
        <v>406</v>
      </c>
      <c r="J99" s="61" t="s">
        <v>407</v>
      </c>
      <c r="K99" s="60">
        <v>19752</v>
      </c>
      <c r="L99" s="60" t="s">
        <v>408</v>
      </c>
      <c r="M99" s="61" t="s">
        <v>374</v>
      </c>
      <c r="N99" s="61" t="s">
        <v>409</v>
      </c>
      <c r="O99" s="62" t="s">
        <v>410</v>
      </c>
      <c r="P99" s="63" t="s">
        <v>411</v>
      </c>
    </row>
    <row r="100" spans="1:16" ht="12.75" customHeight="1" thickBot="1">
      <c r="A100" s="51" t="str">
        <f t="shared" si="12"/>
        <v>IBVS 5676 </v>
      </c>
      <c r="B100" s="20" t="str">
        <f t="shared" si="13"/>
        <v>II</v>
      </c>
      <c r="C100" s="51">
        <f t="shared" si="14"/>
        <v>52981.5415</v>
      </c>
      <c r="D100" s="16" t="str">
        <f t="shared" si="15"/>
        <v>vis</v>
      </c>
      <c r="E100" s="59">
        <f>VLOOKUP(C100,A!C$21:E$973,3,FALSE)</f>
        <v>20483.498741229956</v>
      </c>
      <c r="F100" s="20" t="s">
        <v>109</v>
      </c>
      <c r="G100" s="16" t="str">
        <f t="shared" si="16"/>
        <v>52981.5415</v>
      </c>
      <c r="H100" s="51">
        <f t="shared" si="17"/>
        <v>20483.5</v>
      </c>
      <c r="I100" s="60" t="s">
        <v>412</v>
      </c>
      <c r="J100" s="61" t="s">
        <v>413</v>
      </c>
      <c r="K100" s="60" t="s">
        <v>414</v>
      </c>
      <c r="L100" s="60" t="s">
        <v>415</v>
      </c>
      <c r="M100" s="61" t="s">
        <v>374</v>
      </c>
      <c r="N100" s="61" t="s">
        <v>375</v>
      </c>
      <c r="O100" s="62" t="s">
        <v>401</v>
      </c>
      <c r="P100" s="63" t="s">
        <v>402</v>
      </c>
    </row>
    <row r="101" spans="1:16" ht="12.75" customHeight="1" thickBot="1">
      <c r="A101" s="51" t="str">
        <f t="shared" si="12"/>
        <v>BAVM 172 </v>
      </c>
      <c r="B101" s="20" t="str">
        <f t="shared" si="13"/>
        <v>I</v>
      </c>
      <c r="C101" s="51">
        <f t="shared" si="14"/>
        <v>53060.4221</v>
      </c>
      <c r="D101" s="16" t="str">
        <f t="shared" si="15"/>
        <v>vis</v>
      </c>
      <c r="E101" s="59">
        <f>VLOOKUP(C101,A!C$21:E$973,3,FALSE)</f>
        <v>20676.9967521871</v>
      </c>
      <c r="F101" s="20" t="s">
        <v>109</v>
      </c>
      <c r="G101" s="16" t="str">
        <f t="shared" si="16"/>
        <v>53060.4221</v>
      </c>
      <c r="H101" s="51">
        <f t="shared" si="17"/>
        <v>20677</v>
      </c>
      <c r="I101" s="60" t="s">
        <v>416</v>
      </c>
      <c r="J101" s="61" t="s">
        <v>417</v>
      </c>
      <c r="K101" s="60" t="s">
        <v>418</v>
      </c>
      <c r="L101" s="60" t="s">
        <v>408</v>
      </c>
      <c r="M101" s="61" t="s">
        <v>374</v>
      </c>
      <c r="N101" s="61" t="s">
        <v>409</v>
      </c>
      <c r="O101" s="62" t="s">
        <v>410</v>
      </c>
      <c r="P101" s="63" t="s">
        <v>419</v>
      </c>
    </row>
    <row r="102" spans="1:16" ht="12.75" customHeight="1" thickBot="1">
      <c r="A102" s="51" t="str">
        <f t="shared" si="12"/>
        <v>IBVS 5690 </v>
      </c>
      <c r="B102" s="20" t="str">
        <f t="shared" si="13"/>
        <v>I</v>
      </c>
      <c r="C102" s="51">
        <f t="shared" si="14"/>
        <v>53331.9214</v>
      </c>
      <c r="D102" s="16" t="str">
        <f t="shared" si="15"/>
        <v>vis</v>
      </c>
      <c r="E102" s="59">
        <f>VLOOKUP(C102,A!C$21:E$973,3,FALSE)</f>
        <v>21342.99795560408</v>
      </c>
      <c r="F102" s="20" t="s">
        <v>109</v>
      </c>
      <c r="G102" s="16" t="str">
        <f t="shared" si="16"/>
        <v>53331.9214</v>
      </c>
      <c r="H102" s="51">
        <f t="shared" si="17"/>
        <v>21343</v>
      </c>
      <c r="I102" s="60" t="s">
        <v>420</v>
      </c>
      <c r="J102" s="61" t="s">
        <v>421</v>
      </c>
      <c r="K102" s="60" t="s">
        <v>422</v>
      </c>
      <c r="L102" s="60" t="s">
        <v>423</v>
      </c>
      <c r="M102" s="61" t="s">
        <v>374</v>
      </c>
      <c r="N102" s="61" t="s">
        <v>375</v>
      </c>
      <c r="O102" s="62" t="s">
        <v>424</v>
      </c>
      <c r="P102" s="63" t="s">
        <v>425</v>
      </c>
    </row>
    <row r="103" spans="1:16" ht="12.75" customHeight="1" thickBot="1">
      <c r="A103" s="51" t="str">
        <f t="shared" si="12"/>
        <v>IBVS 5603 </v>
      </c>
      <c r="B103" s="20" t="str">
        <f t="shared" si="13"/>
        <v>I</v>
      </c>
      <c r="C103" s="51">
        <f t="shared" si="14"/>
        <v>53354.7496</v>
      </c>
      <c r="D103" s="16" t="str">
        <f t="shared" si="15"/>
        <v>vis</v>
      </c>
      <c r="E103" s="59">
        <f>VLOOKUP(C103,A!C$21:E$973,3,FALSE)</f>
        <v>21398.996658627795</v>
      </c>
      <c r="F103" s="20" t="s">
        <v>109</v>
      </c>
      <c r="G103" s="16" t="str">
        <f t="shared" si="16"/>
        <v>53354.7496</v>
      </c>
      <c r="H103" s="51">
        <f t="shared" si="17"/>
        <v>21399</v>
      </c>
      <c r="I103" s="60" t="s">
        <v>426</v>
      </c>
      <c r="J103" s="61" t="s">
        <v>427</v>
      </c>
      <c r="K103" s="60" t="s">
        <v>428</v>
      </c>
      <c r="L103" s="60" t="s">
        <v>429</v>
      </c>
      <c r="M103" s="61" t="s">
        <v>374</v>
      </c>
      <c r="N103" s="61" t="s">
        <v>375</v>
      </c>
      <c r="O103" s="62" t="s">
        <v>430</v>
      </c>
      <c r="P103" s="63" t="s">
        <v>431</v>
      </c>
    </row>
    <row r="104" spans="1:16" ht="12.75" customHeight="1" thickBot="1">
      <c r="A104" s="51" t="str">
        <f t="shared" si="12"/>
        <v>BAVM 178 </v>
      </c>
      <c r="B104" s="20" t="str">
        <f t="shared" si="13"/>
        <v>I</v>
      </c>
      <c r="C104" s="51">
        <f t="shared" si="14"/>
        <v>53780.3419</v>
      </c>
      <c r="D104" s="16" t="str">
        <f t="shared" si="15"/>
        <v>vis</v>
      </c>
      <c r="E104" s="59">
        <f>VLOOKUP(C104,A!C$21:E$973,3,FALSE)</f>
        <v>22442.995608035777</v>
      </c>
      <c r="F104" s="20" t="s">
        <v>109</v>
      </c>
      <c r="G104" s="16" t="str">
        <f t="shared" si="16"/>
        <v>53780.3419</v>
      </c>
      <c r="H104" s="51">
        <f t="shared" si="17"/>
        <v>22443</v>
      </c>
      <c r="I104" s="60" t="s">
        <v>437</v>
      </c>
      <c r="J104" s="61" t="s">
        <v>438</v>
      </c>
      <c r="K104" s="60" t="s">
        <v>439</v>
      </c>
      <c r="L104" s="60" t="s">
        <v>440</v>
      </c>
      <c r="M104" s="61" t="s">
        <v>381</v>
      </c>
      <c r="N104" s="61" t="s">
        <v>409</v>
      </c>
      <c r="O104" s="62" t="s">
        <v>441</v>
      </c>
      <c r="P104" s="63" t="s">
        <v>442</v>
      </c>
    </row>
    <row r="105" spans="1:16" ht="12.75" customHeight="1" thickBot="1">
      <c r="A105" s="51" t="str">
        <f t="shared" si="12"/>
        <v>BAVM 209 </v>
      </c>
      <c r="B105" s="20" t="str">
        <f t="shared" si="13"/>
        <v>I</v>
      </c>
      <c r="C105" s="51">
        <f t="shared" si="14"/>
        <v>54866.3406</v>
      </c>
      <c r="D105" s="16" t="str">
        <f t="shared" si="15"/>
        <v>vis</v>
      </c>
      <c r="E105" s="59">
        <f>VLOOKUP(C105,A!C$21:E$973,3,FALSE)</f>
        <v>25107.004101277893</v>
      </c>
      <c r="F105" s="20" t="s">
        <v>109</v>
      </c>
      <c r="G105" s="16" t="str">
        <f t="shared" si="16"/>
        <v>54866.3406</v>
      </c>
      <c r="H105" s="51">
        <f t="shared" si="17"/>
        <v>25107</v>
      </c>
      <c r="I105" s="60" t="s">
        <v>455</v>
      </c>
      <c r="J105" s="61" t="s">
        <v>456</v>
      </c>
      <c r="K105" s="60" t="s">
        <v>457</v>
      </c>
      <c r="L105" s="60" t="s">
        <v>458</v>
      </c>
      <c r="M105" s="61" t="s">
        <v>381</v>
      </c>
      <c r="N105" s="61" t="s">
        <v>409</v>
      </c>
      <c r="O105" s="62" t="s">
        <v>410</v>
      </c>
      <c r="P105" s="63" t="s">
        <v>459</v>
      </c>
    </row>
    <row r="106" spans="1:16" ht="12.75" customHeight="1" thickBot="1">
      <c r="A106" s="51" t="str">
        <f t="shared" si="12"/>
        <v>BAVM 209 </v>
      </c>
      <c r="B106" s="20" t="str">
        <f t="shared" si="13"/>
        <v>II</v>
      </c>
      <c r="C106" s="51">
        <f t="shared" si="14"/>
        <v>54866.5462</v>
      </c>
      <c r="D106" s="16" t="str">
        <f t="shared" si="15"/>
        <v>vis</v>
      </c>
      <c r="E106" s="59">
        <f>VLOOKUP(C106,A!C$21:E$973,3,FALSE)</f>
        <v>25107.50844824092</v>
      </c>
      <c r="F106" s="20" t="s">
        <v>109</v>
      </c>
      <c r="G106" s="16" t="str">
        <f t="shared" si="16"/>
        <v>54866.5462</v>
      </c>
      <c r="H106" s="51">
        <f t="shared" si="17"/>
        <v>25107.5</v>
      </c>
      <c r="I106" s="60" t="s">
        <v>460</v>
      </c>
      <c r="J106" s="61" t="s">
        <v>461</v>
      </c>
      <c r="K106" s="60" t="s">
        <v>462</v>
      </c>
      <c r="L106" s="60" t="s">
        <v>463</v>
      </c>
      <c r="M106" s="61" t="s">
        <v>381</v>
      </c>
      <c r="N106" s="61" t="s">
        <v>409</v>
      </c>
      <c r="O106" s="62" t="s">
        <v>410</v>
      </c>
      <c r="P106" s="63" t="s">
        <v>459</v>
      </c>
    </row>
    <row r="107" spans="1:16" ht="12.75" customHeight="1" thickBot="1">
      <c r="A107" s="51" t="str">
        <f aca="true" t="shared" si="18" ref="A107:A115">P107</f>
        <v>IBVS 5992 </v>
      </c>
      <c r="B107" s="20" t="str">
        <f aca="true" t="shared" si="19" ref="B107:B115">IF(H107=INT(H107),"I","II")</f>
        <v>II</v>
      </c>
      <c r="C107" s="51">
        <f aca="true" t="shared" si="20" ref="C107:C115">1*G107</f>
        <v>55607.6665</v>
      </c>
      <c r="D107" s="16" t="str">
        <f aca="true" t="shared" si="21" ref="D107:D115">VLOOKUP(F107,I$1:J$5,2,FALSE)</f>
        <v>vis</v>
      </c>
      <c r="E107" s="59">
        <f>VLOOKUP(C107,A!C$21:E$973,3,FALSE)</f>
        <v>26925.51317855426</v>
      </c>
      <c r="F107" s="20" t="s">
        <v>109</v>
      </c>
      <c r="G107" s="16" t="str">
        <f aca="true" t="shared" si="22" ref="G107:G115">MID(I107,3,LEN(I107)-3)</f>
        <v>55607.6665</v>
      </c>
      <c r="H107" s="51">
        <f aca="true" t="shared" si="23" ref="H107:H115">1*K107</f>
        <v>26925.5</v>
      </c>
      <c r="I107" s="60" t="s">
        <v>464</v>
      </c>
      <c r="J107" s="61" t="s">
        <v>465</v>
      </c>
      <c r="K107" s="60" t="s">
        <v>466</v>
      </c>
      <c r="L107" s="60" t="s">
        <v>467</v>
      </c>
      <c r="M107" s="61" t="s">
        <v>381</v>
      </c>
      <c r="N107" s="61" t="s">
        <v>109</v>
      </c>
      <c r="O107" s="62" t="s">
        <v>376</v>
      </c>
      <c r="P107" s="63" t="s">
        <v>468</v>
      </c>
    </row>
    <row r="108" spans="1:16" ht="12.75" customHeight="1" thickBot="1">
      <c r="A108" s="51" t="str">
        <f t="shared" si="18"/>
        <v>IBVS 6029 </v>
      </c>
      <c r="B108" s="20" t="str">
        <f t="shared" si="19"/>
        <v>II</v>
      </c>
      <c r="C108" s="51">
        <f t="shared" si="20"/>
        <v>55978.6288</v>
      </c>
      <c r="D108" s="16" t="str">
        <f t="shared" si="21"/>
        <v>vis</v>
      </c>
      <c r="E108" s="59">
        <f>VLOOKUP(C108,A!C$21:E$973,3,FALSE)</f>
        <v>27835.50203753966</v>
      </c>
      <c r="F108" s="20" t="s">
        <v>109</v>
      </c>
      <c r="G108" s="16" t="str">
        <f t="shared" si="22"/>
        <v>55978.6288</v>
      </c>
      <c r="H108" s="51">
        <f t="shared" si="23"/>
        <v>27835.5</v>
      </c>
      <c r="I108" s="60" t="s">
        <v>469</v>
      </c>
      <c r="J108" s="61" t="s">
        <v>470</v>
      </c>
      <c r="K108" s="60" t="s">
        <v>471</v>
      </c>
      <c r="L108" s="60" t="s">
        <v>472</v>
      </c>
      <c r="M108" s="61" t="s">
        <v>381</v>
      </c>
      <c r="N108" s="61" t="s">
        <v>109</v>
      </c>
      <c r="O108" s="62" t="s">
        <v>376</v>
      </c>
      <c r="P108" s="63" t="s">
        <v>473</v>
      </c>
    </row>
    <row r="109" spans="1:16" ht="12.75" customHeight="1" thickBot="1">
      <c r="A109" s="51" t="str">
        <f t="shared" si="18"/>
        <v>OEJV 0160 </v>
      </c>
      <c r="B109" s="20" t="str">
        <f t="shared" si="19"/>
        <v>I</v>
      </c>
      <c r="C109" s="51">
        <f t="shared" si="20"/>
        <v>55992.28917</v>
      </c>
      <c r="D109" s="16" t="str">
        <f t="shared" si="21"/>
        <v>vis</v>
      </c>
      <c r="E109" s="59">
        <f>VLOOKUP(C109,A!C$21:E$973,3,FALSE)</f>
        <v>27869.01160039717</v>
      </c>
      <c r="F109" s="20" t="s">
        <v>109</v>
      </c>
      <c r="G109" s="16" t="str">
        <f t="shared" si="22"/>
        <v>55992.28917</v>
      </c>
      <c r="H109" s="51">
        <f t="shared" si="23"/>
        <v>27869</v>
      </c>
      <c r="I109" s="60" t="s">
        <v>474</v>
      </c>
      <c r="J109" s="61" t="s">
        <v>475</v>
      </c>
      <c r="K109" s="60" t="s">
        <v>476</v>
      </c>
      <c r="L109" s="60" t="s">
        <v>477</v>
      </c>
      <c r="M109" s="61" t="s">
        <v>381</v>
      </c>
      <c r="N109" s="61" t="s">
        <v>388</v>
      </c>
      <c r="O109" s="62" t="s">
        <v>478</v>
      </c>
      <c r="P109" s="63" t="s">
        <v>479</v>
      </c>
    </row>
    <row r="110" spans="1:16" ht="12.75" customHeight="1" thickBot="1">
      <c r="A110" s="51" t="str">
        <f t="shared" si="18"/>
        <v>BAVM 238 </v>
      </c>
      <c r="B110" s="20" t="str">
        <f t="shared" si="19"/>
        <v>I</v>
      </c>
      <c r="C110" s="51">
        <f t="shared" si="20"/>
        <v>56713.4343</v>
      </c>
      <c r="D110" s="16" t="str">
        <f t="shared" si="21"/>
        <v>vis</v>
      </c>
      <c r="E110" s="59">
        <f>VLOOKUP(C110,A!C$21:E$973,3,FALSE)</f>
        <v>29638.01625130531</v>
      </c>
      <c r="F110" s="20" t="s">
        <v>109</v>
      </c>
      <c r="G110" s="16" t="str">
        <f t="shared" si="22"/>
        <v>56713.4343</v>
      </c>
      <c r="H110" s="51">
        <f t="shared" si="23"/>
        <v>29638</v>
      </c>
      <c r="I110" s="60" t="s">
        <v>480</v>
      </c>
      <c r="J110" s="61" t="s">
        <v>481</v>
      </c>
      <c r="K110" s="60" t="s">
        <v>482</v>
      </c>
      <c r="L110" s="60" t="s">
        <v>483</v>
      </c>
      <c r="M110" s="61" t="s">
        <v>381</v>
      </c>
      <c r="N110" s="61" t="s">
        <v>409</v>
      </c>
      <c r="O110" s="62" t="s">
        <v>410</v>
      </c>
      <c r="P110" s="63" t="s">
        <v>484</v>
      </c>
    </row>
    <row r="111" spans="1:16" ht="12.75" customHeight="1" thickBot="1">
      <c r="A111" s="51" t="str">
        <f t="shared" si="18"/>
        <v> AOLD 20.206 </v>
      </c>
      <c r="B111" s="20" t="str">
        <f t="shared" si="19"/>
        <v>I</v>
      </c>
      <c r="C111" s="51">
        <f t="shared" si="20"/>
        <v>29797.19</v>
      </c>
      <c r="D111" s="16" t="str">
        <f t="shared" si="21"/>
        <v>vis</v>
      </c>
      <c r="E111" s="59">
        <f>VLOOKUP(C111,A!C$21:E$973,3,FALSE)</f>
        <v>-36388.86151694565</v>
      </c>
      <c r="F111" s="20" t="s">
        <v>109</v>
      </c>
      <c r="G111" s="16" t="str">
        <f t="shared" si="22"/>
        <v>29797.19</v>
      </c>
      <c r="H111" s="51">
        <f t="shared" si="23"/>
        <v>-36377</v>
      </c>
      <c r="I111" s="60" t="s">
        <v>124</v>
      </c>
      <c r="J111" s="61" t="s">
        <v>125</v>
      </c>
      <c r="K111" s="60">
        <v>-36377</v>
      </c>
      <c r="L111" s="60" t="s">
        <v>126</v>
      </c>
      <c r="M111" s="61" t="s">
        <v>116</v>
      </c>
      <c r="N111" s="61"/>
      <c r="O111" s="62" t="s">
        <v>117</v>
      </c>
      <c r="P111" s="62" t="s">
        <v>118</v>
      </c>
    </row>
    <row r="112" spans="1:16" ht="12.75" customHeight="1" thickBot="1">
      <c r="A112" s="51" t="str">
        <f t="shared" si="18"/>
        <v>BAVM 60 </v>
      </c>
      <c r="B112" s="20" t="str">
        <f t="shared" si="19"/>
        <v>I</v>
      </c>
      <c r="C112" s="51">
        <f t="shared" si="20"/>
        <v>48690.348</v>
      </c>
      <c r="D112" s="16" t="str">
        <f t="shared" si="21"/>
        <v>vis</v>
      </c>
      <c r="E112" s="59">
        <f>VLOOKUP(C112,A!C$21:E$973,3,FALSE)</f>
        <v>9956.988967189413</v>
      </c>
      <c r="F112" s="20" t="s">
        <v>109</v>
      </c>
      <c r="G112" s="16" t="str">
        <f t="shared" si="22"/>
        <v>48690.348</v>
      </c>
      <c r="H112" s="51">
        <f t="shared" si="23"/>
        <v>9957</v>
      </c>
      <c r="I112" s="60" t="s">
        <v>352</v>
      </c>
      <c r="J112" s="61" t="s">
        <v>353</v>
      </c>
      <c r="K112" s="60">
        <v>9957</v>
      </c>
      <c r="L112" s="60" t="s">
        <v>354</v>
      </c>
      <c r="M112" s="61" t="s">
        <v>112</v>
      </c>
      <c r="N112" s="61"/>
      <c r="O112" s="62" t="s">
        <v>355</v>
      </c>
      <c r="P112" s="63" t="s">
        <v>356</v>
      </c>
    </row>
    <row r="113" spans="1:16" ht="12.75" customHeight="1" thickBot="1">
      <c r="A113" s="51" t="str">
        <f t="shared" si="18"/>
        <v>IBVS 5741 </v>
      </c>
      <c r="B113" s="20" t="str">
        <f t="shared" si="19"/>
        <v>I</v>
      </c>
      <c r="C113" s="51">
        <f t="shared" si="20"/>
        <v>53407.3374</v>
      </c>
      <c r="D113" s="16" t="str">
        <f t="shared" si="21"/>
        <v>vis</v>
      </c>
      <c r="E113" s="59">
        <f>VLOOKUP(C113,A!C$21:E$973,3,FALSE)</f>
        <v>21527.997131502118</v>
      </c>
      <c r="F113" s="20" t="s">
        <v>109</v>
      </c>
      <c r="G113" s="16" t="str">
        <f t="shared" si="22"/>
        <v>53407.3374</v>
      </c>
      <c r="H113" s="51">
        <f t="shared" si="23"/>
        <v>21528</v>
      </c>
      <c r="I113" s="60" t="s">
        <v>432</v>
      </c>
      <c r="J113" s="61" t="s">
        <v>433</v>
      </c>
      <c r="K113" s="60" t="s">
        <v>434</v>
      </c>
      <c r="L113" s="60" t="s">
        <v>400</v>
      </c>
      <c r="M113" s="61" t="s">
        <v>374</v>
      </c>
      <c r="N113" s="61" t="s">
        <v>375</v>
      </c>
      <c r="O113" s="62" t="s">
        <v>435</v>
      </c>
      <c r="P113" s="63" t="s">
        <v>436</v>
      </c>
    </row>
    <row r="114" spans="1:16" ht="12.75" customHeight="1" thickBot="1">
      <c r="A114" s="51" t="str">
        <f t="shared" si="18"/>
        <v>IBVS 5806 </v>
      </c>
      <c r="B114" s="20" t="str">
        <f t="shared" si="19"/>
        <v>I</v>
      </c>
      <c r="C114" s="51">
        <f t="shared" si="20"/>
        <v>54053.8793</v>
      </c>
      <c r="D114" s="16" t="str">
        <f t="shared" si="21"/>
        <v>vis</v>
      </c>
      <c r="E114" s="59">
        <f>VLOOKUP(C114,A!C$21:E$973,3,FALSE)</f>
        <v>23113.996371498353</v>
      </c>
      <c r="F114" s="20" t="s">
        <v>109</v>
      </c>
      <c r="G114" s="16" t="str">
        <f t="shared" si="22"/>
        <v>54053.8793</v>
      </c>
      <c r="H114" s="51">
        <f t="shared" si="23"/>
        <v>23114</v>
      </c>
      <c r="I114" s="60" t="s">
        <v>443</v>
      </c>
      <c r="J114" s="61" t="s">
        <v>444</v>
      </c>
      <c r="K114" s="60" t="s">
        <v>445</v>
      </c>
      <c r="L114" s="60" t="s">
        <v>446</v>
      </c>
      <c r="M114" s="61" t="s">
        <v>381</v>
      </c>
      <c r="N114" s="61" t="s">
        <v>382</v>
      </c>
      <c r="O114" s="62" t="s">
        <v>447</v>
      </c>
      <c r="P114" s="63" t="s">
        <v>448</v>
      </c>
    </row>
    <row r="115" spans="1:16" ht="12.75" customHeight="1" thickBot="1">
      <c r="A115" s="51" t="str">
        <f t="shared" si="18"/>
        <v>VSB 45 </v>
      </c>
      <c r="B115" s="20" t="str">
        <f t="shared" si="19"/>
        <v>I</v>
      </c>
      <c r="C115" s="51">
        <f t="shared" si="20"/>
        <v>54054.2865</v>
      </c>
      <c r="D115" s="16" t="str">
        <f t="shared" si="21"/>
        <v>vis</v>
      </c>
      <c r="E115" s="59">
        <f>VLOOKUP(C115,A!C$21:E$973,3,FALSE)</f>
        <v>23114.995253226713</v>
      </c>
      <c r="F115" s="20" t="s">
        <v>109</v>
      </c>
      <c r="G115" s="16" t="str">
        <f t="shared" si="22"/>
        <v>54054.2865</v>
      </c>
      <c r="H115" s="51">
        <f t="shared" si="23"/>
        <v>23115</v>
      </c>
      <c r="I115" s="60" t="s">
        <v>449</v>
      </c>
      <c r="J115" s="61" t="s">
        <v>450</v>
      </c>
      <c r="K115" s="60" t="s">
        <v>451</v>
      </c>
      <c r="L115" s="60" t="s">
        <v>452</v>
      </c>
      <c r="M115" s="61" t="s">
        <v>374</v>
      </c>
      <c r="N115" s="61" t="s">
        <v>375</v>
      </c>
      <c r="O115" s="62" t="s">
        <v>453</v>
      </c>
      <c r="P115" s="63" t="s">
        <v>454</v>
      </c>
    </row>
    <row r="116" spans="2:6" ht="12.75">
      <c r="B116" s="20"/>
      <c r="F116" s="20"/>
    </row>
    <row r="117" spans="2:6" ht="12.75">
      <c r="B117" s="20"/>
      <c r="F117" s="20"/>
    </row>
    <row r="118" spans="2:6" ht="12.75">
      <c r="B118" s="20"/>
      <c r="F118" s="20"/>
    </row>
    <row r="119" spans="2:6" ht="12.75">
      <c r="B119" s="20"/>
      <c r="F119" s="20"/>
    </row>
    <row r="120" spans="2:6" ht="12.75">
      <c r="B120" s="20"/>
      <c r="F120" s="20"/>
    </row>
    <row r="121" spans="2:6" ht="12.75">
      <c r="B121" s="20"/>
      <c r="F121" s="20"/>
    </row>
    <row r="122" spans="2:6" ht="12.75">
      <c r="B122" s="20"/>
      <c r="F122" s="20"/>
    </row>
    <row r="123" spans="2:6" ht="12.75">
      <c r="B123" s="20"/>
      <c r="F123" s="20"/>
    </row>
    <row r="124" spans="2:6" ht="12.75">
      <c r="B124" s="20"/>
      <c r="F124" s="20"/>
    </row>
    <row r="125" spans="2:6" ht="12.75">
      <c r="B125" s="20"/>
      <c r="F125" s="20"/>
    </row>
    <row r="126" spans="2:6" ht="12.75">
      <c r="B126" s="20"/>
      <c r="F126" s="20"/>
    </row>
    <row r="127" spans="2:6" ht="12.75">
      <c r="B127" s="20"/>
      <c r="F127" s="20"/>
    </row>
    <row r="128" spans="2:6" ht="12.75">
      <c r="B128" s="20"/>
      <c r="F128" s="20"/>
    </row>
    <row r="129" spans="2:6" ht="12.75">
      <c r="B129" s="20"/>
      <c r="F129" s="20"/>
    </row>
    <row r="130" spans="2:6" ht="12.75">
      <c r="B130" s="20"/>
      <c r="F130" s="20"/>
    </row>
    <row r="131" spans="2:6" ht="12.75">
      <c r="B131" s="20"/>
      <c r="F131" s="20"/>
    </row>
    <row r="132" spans="2:6" ht="12.75">
      <c r="B132" s="20"/>
      <c r="F132" s="20"/>
    </row>
    <row r="133" spans="2:6" ht="12.75">
      <c r="B133" s="20"/>
      <c r="F133" s="20"/>
    </row>
    <row r="134" spans="2:6" ht="12.75">
      <c r="B134" s="20"/>
      <c r="F134" s="20"/>
    </row>
    <row r="135" spans="2:6" ht="12.75">
      <c r="B135" s="20"/>
      <c r="F135" s="20"/>
    </row>
    <row r="136" spans="2:6" ht="12.75">
      <c r="B136" s="20"/>
      <c r="F136" s="20"/>
    </row>
    <row r="137" spans="2:6" ht="12.75">
      <c r="B137" s="20"/>
      <c r="F137" s="20"/>
    </row>
    <row r="138" spans="2:6" ht="12.75">
      <c r="B138" s="20"/>
      <c r="F138" s="20"/>
    </row>
    <row r="139" spans="2:6" ht="12.75">
      <c r="B139" s="20"/>
      <c r="F139" s="20"/>
    </row>
    <row r="140" spans="2:6" ht="12.75">
      <c r="B140" s="20"/>
      <c r="F140" s="20"/>
    </row>
    <row r="141" spans="2:6" ht="12.75">
      <c r="B141" s="20"/>
      <c r="F141" s="20"/>
    </row>
    <row r="142" spans="2:6" ht="12.75">
      <c r="B142" s="20"/>
      <c r="F142" s="20"/>
    </row>
    <row r="143" spans="2:6" ht="12.75">
      <c r="B143" s="20"/>
      <c r="F143" s="20"/>
    </row>
    <row r="144" spans="2:6" ht="12.75">
      <c r="B144" s="20"/>
      <c r="F144" s="20"/>
    </row>
    <row r="145" spans="2:6" ht="12.75">
      <c r="B145" s="20"/>
      <c r="F145" s="20"/>
    </row>
    <row r="146" spans="2:6" ht="12.75">
      <c r="B146" s="20"/>
      <c r="F146" s="20"/>
    </row>
    <row r="147" spans="2:6" ht="12.75">
      <c r="B147" s="20"/>
      <c r="F147" s="20"/>
    </row>
    <row r="148" spans="2:6" ht="12.75">
      <c r="B148" s="20"/>
      <c r="F148" s="20"/>
    </row>
    <row r="149" spans="2:6" ht="12.75">
      <c r="B149" s="20"/>
      <c r="F149" s="20"/>
    </row>
    <row r="150" spans="2:6" ht="12.75">
      <c r="B150" s="20"/>
      <c r="F150" s="20"/>
    </row>
    <row r="151" spans="2:6" ht="12.75">
      <c r="B151" s="20"/>
      <c r="F151" s="20"/>
    </row>
    <row r="152" spans="2:6" ht="12.75">
      <c r="B152" s="20"/>
      <c r="F152" s="20"/>
    </row>
    <row r="153" spans="2:6" ht="12.75">
      <c r="B153" s="20"/>
      <c r="F153" s="20"/>
    </row>
    <row r="154" spans="2:6" ht="12.75">
      <c r="B154" s="20"/>
      <c r="F154" s="20"/>
    </row>
    <row r="155" spans="2:6" ht="12.75">
      <c r="B155" s="20"/>
      <c r="F155" s="20"/>
    </row>
    <row r="156" spans="2:6" ht="12.75">
      <c r="B156" s="20"/>
      <c r="F156" s="20"/>
    </row>
    <row r="157" spans="2:6" ht="12.75">
      <c r="B157" s="20"/>
      <c r="F157" s="20"/>
    </row>
    <row r="158" spans="2:6" ht="12.75">
      <c r="B158" s="20"/>
      <c r="F158" s="20"/>
    </row>
    <row r="159" spans="2:6" ht="12.75">
      <c r="B159" s="20"/>
      <c r="F159" s="20"/>
    </row>
    <row r="160" spans="2:6" ht="12.75">
      <c r="B160" s="20"/>
      <c r="F160" s="20"/>
    </row>
    <row r="161" spans="2:6" ht="12.75">
      <c r="B161" s="20"/>
      <c r="F161" s="20"/>
    </row>
    <row r="162" spans="2:6" ht="12.75">
      <c r="B162" s="20"/>
      <c r="F162" s="20"/>
    </row>
    <row r="163" spans="2:6" ht="12.75">
      <c r="B163" s="20"/>
      <c r="F163" s="20"/>
    </row>
    <row r="164" spans="2:6" ht="12.75">
      <c r="B164" s="20"/>
      <c r="F164" s="20"/>
    </row>
    <row r="165" spans="2:6" ht="12.75">
      <c r="B165" s="20"/>
      <c r="F165" s="20"/>
    </row>
    <row r="166" spans="2:6" ht="12.75">
      <c r="B166" s="20"/>
      <c r="F166" s="20"/>
    </row>
    <row r="167" spans="2:6" ht="12.75">
      <c r="B167" s="20"/>
      <c r="F167" s="20"/>
    </row>
    <row r="168" spans="2:6" ht="12.75">
      <c r="B168" s="20"/>
      <c r="F168" s="20"/>
    </row>
    <row r="169" spans="2:6" ht="12.75">
      <c r="B169" s="20"/>
      <c r="F169" s="20"/>
    </row>
    <row r="170" spans="2:6" ht="12.75">
      <c r="B170" s="20"/>
      <c r="F170" s="20"/>
    </row>
    <row r="171" spans="2:6" ht="12.75">
      <c r="B171" s="20"/>
      <c r="F171" s="20"/>
    </row>
    <row r="172" spans="2:6" ht="12.75">
      <c r="B172" s="20"/>
      <c r="F172" s="20"/>
    </row>
    <row r="173" spans="2:6" ht="12.75">
      <c r="B173" s="20"/>
      <c r="F173" s="20"/>
    </row>
    <row r="174" spans="2:6" ht="12.75">
      <c r="B174" s="20"/>
      <c r="F174" s="20"/>
    </row>
    <row r="175" spans="2:6" ht="12.75">
      <c r="B175" s="20"/>
      <c r="F175" s="20"/>
    </row>
    <row r="176" spans="2:6" ht="12.75">
      <c r="B176" s="20"/>
      <c r="F176" s="20"/>
    </row>
    <row r="177" spans="2:6" ht="12.75">
      <c r="B177" s="20"/>
      <c r="F177" s="20"/>
    </row>
    <row r="178" spans="2:6" ht="12.75">
      <c r="B178" s="20"/>
      <c r="F178" s="20"/>
    </row>
    <row r="179" spans="2:6" ht="12.75">
      <c r="B179" s="20"/>
      <c r="F179" s="20"/>
    </row>
    <row r="180" spans="2:6" ht="12.75">
      <c r="B180" s="20"/>
      <c r="F180" s="20"/>
    </row>
    <row r="181" spans="2:6" ht="12.75">
      <c r="B181" s="20"/>
      <c r="F181" s="20"/>
    </row>
    <row r="182" spans="2:6" ht="12.75">
      <c r="B182" s="20"/>
      <c r="F182" s="20"/>
    </row>
    <row r="183" spans="2:6" ht="12.75">
      <c r="B183" s="20"/>
      <c r="F183" s="20"/>
    </row>
    <row r="184" spans="2:6" ht="12.75">
      <c r="B184" s="20"/>
      <c r="F184" s="20"/>
    </row>
    <row r="185" spans="2:6" ht="12.75">
      <c r="B185" s="20"/>
      <c r="F185" s="20"/>
    </row>
    <row r="186" spans="2:6" ht="12.75">
      <c r="B186" s="20"/>
      <c r="F186" s="20"/>
    </row>
    <row r="187" spans="2:6" ht="12.75">
      <c r="B187" s="20"/>
      <c r="F187" s="20"/>
    </row>
    <row r="188" spans="2:6" ht="12.75">
      <c r="B188" s="20"/>
      <c r="F188" s="20"/>
    </row>
    <row r="189" spans="2:6" ht="12.75">
      <c r="B189" s="20"/>
      <c r="F189" s="20"/>
    </row>
    <row r="190" spans="2:6" ht="12.75">
      <c r="B190" s="20"/>
      <c r="F190" s="20"/>
    </row>
    <row r="191" spans="2:6" ht="12.75">
      <c r="B191" s="20"/>
      <c r="F191" s="20"/>
    </row>
    <row r="192" spans="2:6" ht="12.75">
      <c r="B192" s="20"/>
      <c r="F192" s="20"/>
    </row>
    <row r="193" spans="2:6" ht="12.75">
      <c r="B193" s="20"/>
      <c r="F193" s="20"/>
    </row>
    <row r="194" spans="2:6" ht="12.75">
      <c r="B194" s="20"/>
      <c r="F194" s="20"/>
    </row>
    <row r="195" spans="2:6" ht="12.75">
      <c r="B195" s="20"/>
      <c r="F195" s="20"/>
    </row>
    <row r="196" spans="2:6" ht="12.75">
      <c r="B196" s="20"/>
      <c r="F196" s="20"/>
    </row>
    <row r="197" spans="2:6" ht="12.75">
      <c r="B197" s="20"/>
      <c r="F197" s="20"/>
    </row>
    <row r="198" spans="2:6" ht="12.75">
      <c r="B198" s="20"/>
      <c r="F198" s="20"/>
    </row>
    <row r="199" spans="2:6" ht="12.75">
      <c r="B199" s="20"/>
      <c r="F199" s="20"/>
    </row>
    <row r="200" spans="2:6" ht="12.75">
      <c r="B200" s="20"/>
      <c r="F200" s="20"/>
    </row>
    <row r="201" spans="2:6" ht="12.75">
      <c r="B201" s="20"/>
      <c r="F201" s="20"/>
    </row>
    <row r="202" spans="2:6" ht="12.75">
      <c r="B202" s="20"/>
      <c r="F202" s="20"/>
    </row>
    <row r="203" spans="2:6" ht="12.75">
      <c r="B203" s="20"/>
      <c r="F203" s="20"/>
    </row>
    <row r="204" spans="2:6" ht="12.75">
      <c r="B204" s="20"/>
      <c r="F204" s="20"/>
    </row>
    <row r="205" spans="2:6" ht="12.75">
      <c r="B205" s="20"/>
      <c r="F205" s="20"/>
    </row>
    <row r="206" spans="2:6" ht="12.75">
      <c r="B206" s="20"/>
      <c r="F206" s="20"/>
    </row>
    <row r="207" spans="2:6" ht="12.75">
      <c r="B207" s="20"/>
      <c r="F207" s="20"/>
    </row>
    <row r="208" spans="2:6" ht="12.75">
      <c r="B208" s="20"/>
      <c r="F208" s="20"/>
    </row>
    <row r="209" spans="2:6" ht="12.75">
      <c r="B209" s="20"/>
      <c r="F209" s="20"/>
    </row>
    <row r="210" spans="2:6" ht="12.75">
      <c r="B210" s="20"/>
      <c r="F210" s="20"/>
    </row>
    <row r="211" spans="2:6" ht="12.75">
      <c r="B211" s="20"/>
      <c r="F211" s="20"/>
    </row>
    <row r="212" spans="2:6" ht="12.75">
      <c r="B212" s="20"/>
      <c r="F212" s="20"/>
    </row>
    <row r="213" spans="2:6" ht="12.75">
      <c r="B213" s="20"/>
      <c r="F213" s="20"/>
    </row>
    <row r="214" spans="2:6" ht="12.75">
      <c r="B214" s="20"/>
      <c r="F214" s="20"/>
    </row>
    <row r="215" spans="2:6" ht="12.75">
      <c r="B215" s="20"/>
      <c r="F215" s="20"/>
    </row>
    <row r="216" spans="2:6" ht="12.75">
      <c r="B216" s="20"/>
      <c r="F216" s="20"/>
    </row>
    <row r="217" spans="2:6" ht="12.75">
      <c r="B217" s="20"/>
      <c r="F217" s="20"/>
    </row>
    <row r="218" spans="2:6" ht="12.75">
      <c r="B218" s="20"/>
      <c r="F218" s="20"/>
    </row>
    <row r="219" spans="2:6" ht="12.75">
      <c r="B219" s="20"/>
      <c r="F219" s="20"/>
    </row>
    <row r="220" spans="2:6" ht="12.75">
      <c r="B220" s="20"/>
      <c r="F220" s="20"/>
    </row>
    <row r="221" spans="2:6" ht="12.75">
      <c r="B221" s="20"/>
      <c r="F221" s="20"/>
    </row>
    <row r="222" spans="2:6" ht="12.75">
      <c r="B222" s="20"/>
      <c r="F222" s="20"/>
    </row>
    <row r="223" spans="2:6" ht="12.75">
      <c r="B223" s="20"/>
      <c r="F223" s="20"/>
    </row>
    <row r="224" spans="2:6" ht="12.75">
      <c r="B224" s="20"/>
      <c r="F224" s="20"/>
    </row>
    <row r="225" spans="2:6" ht="12.75">
      <c r="B225" s="20"/>
      <c r="F225" s="20"/>
    </row>
    <row r="226" spans="2:6" ht="12.75">
      <c r="B226" s="20"/>
      <c r="F226" s="20"/>
    </row>
    <row r="227" spans="2:6" ht="12.75">
      <c r="B227" s="20"/>
      <c r="F227" s="20"/>
    </row>
    <row r="228" spans="2:6" ht="12.75">
      <c r="B228" s="20"/>
      <c r="F228" s="20"/>
    </row>
    <row r="229" spans="2:6" ht="12.75">
      <c r="B229" s="20"/>
      <c r="F229" s="20"/>
    </row>
    <row r="230" spans="2:6" ht="12.75">
      <c r="B230" s="20"/>
      <c r="F230" s="20"/>
    </row>
    <row r="231" spans="2:6" ht="12.75">
      <c r="B231" s="20"/>
      <c r="F231" s="20"/>
    </row>
    <row r="232" spans="2:6" ht="12.75">
      <c r="B232" s="20"/>
      <c r="F232" s="20"/>
    </row>
    <row r="233" spans="2:6" ht="12.75">
      <c r="B233" s="20"/>
      <c r="F233" s="20"/>
    </row>
    <row r="234" spans="2:6" ht="12.75">
      <c r="B234" s="20"/>
      <c r="F234" s="20"/>
    </row>
    <row r="235" spans="2:6" ht="12.75">
      <c r="B235" s="20"/>
      <c r="F235" s="20"/>
    </row>
    <row r="236" spans="2:6" ht="12.75">
      <c r="B236" s="20"/>
      <c r="F236" s="20"/>
    </row>
    <row r="237" spans="2:6" ht="12.75">
      <c r="B237" s="20"/>
      <c r="F237" s="20"/>
    </row>
    <row r="238" spans="2:6" ht="12.75">
      <c r="B238" s="20"/>
      <c r="F238" s="20"/>
    </row>
    <row r="239" spans="2:6" ht="12.75">
      <c r="B239" s="20"/>
      <c r="F239" s="20"/>
    </row>
    <row r="240" spans="2:6" ht="12.75">
      <c r="B240" s="20"/>
      <c r="F240" s="20"/>
    </row>
    <row r="241" spans="2:6" ht="12.75">
      <c r="B241" s="20"/>
      <c r="F241" s="20"/>
    </row>
    <row r="242" spans="2:6" ht="12.75">
      <c r="B242" s="20"/>
      <c r="F242" s="20"/>
    </row>
    <row r="243" spans="2:6" ht="12.75">
      <c r="B243" s="20"/>
      <c r="F243" s="20"/>
    </row>
    <row r="244" spans="2:6" ht="12.75">
      <c r="B244" s="20"/>
      <c r="F244" s="20"/>
    </row>
    <row r="245" spans="2:6" ht="12.75">
      <c r="B245" s="20"/>
      <c r="F245" s="20"/>
    </row>
    <row r="246" spans="2:6" ht="12.75">
      <c r="B246" s="20"/>
      <c r="F246" s="20"/>
    </row>
    <row r="247" spans="2:6" ht="12.75">
      <c r="B247" s="20"/>
      <c r="F247" s="20"/>
    </row>
    <row r="248" spans="2:6" ht="12.75">
      <c r="B248" s="20"/>
      <c r="F248" s="20"/>
    </row>
    <row r="249" spans="2:6" ht="12.75">
      <c r="B249" s="20"/>
      <c r="F249" s="20"/>
    </row>
    <row r="250" spans="2:6" ht="12.75">
      <c r="B250" s="20"/>
      <c r="F250" s="20"/>
    </row>
    <row r="251" spans="2:6" ht="12.75">
      <c r="B251" s="20"/>
      <c r="F251" s="20"/>
    </row>
    <row r="252" spans="2:6" ht="12.75">
      <c r="B252" s="20"/>
      <c r="F252" s="20"/>
    </row>
    <row r="253" spans="2:6" ht="12.75">
      <c r="B253" s="20"/>
      <c r="F253" s="20"/>
    </row>
    <row r="254" spans="2:6" ht="12.75">
      <c r="B254" s="20"/>
      <c r="F254" s="20"/>
    </row>
    <row r="255" spans="2:6" ht="12.75">
      <c r="B255" s="20"/>
      <c r="F255" s="20"/>
    </row>
    <row r="256" spans="2:6" ht="12.75">
      <c r="B256" s="20"/>
      <c r="F256" s="20"/>
    </row>
    <row r="257" spans="2:6" ht="12.75">
      <c r="B257" s="20"/>
      <c r="F257" s="20"/>
    </row>
    <row r="258" spans="2:6" ht="12.75">
      <c r="B258" s="20"/>
      <c r="F258" s="20"/>
    </row>
    <row r="259" spans="2:6" ht="12.75">
      <c r="B259" s="20"/>
      <c r="F259" s="20"/>
    </row>
    <row r="260" spans="2:6" ht="12.75">
      <c r="B260" s="20"/>
      <c r="F260" s="20"/>
    </row>
    <row r="261" spans="2:6" ht="12.75">
      <c r="B261" s="20"/>
      <c r="F261" s="20"/>
    </row>
    <row r="262" spans="2:6" ht="12.75">
      <c r="B262" s="20"/>
      <c r="F262" s="20"/>
    </row>
    <row r="263" spans="2:6" ht="12.75">
      <c r="B263" s="20"/>
      <c r="F263" s="20"/>
    </row>
    <row r="264" spans="2:6" ht="12.75">
      <c r="B264" s="20"/>
      <c r="F264" s="20"/>
    </row>
    <row r="265" spans="2:6" ht="12.75">
      <c r="B265" s="20"/>
      <c r="F265" s="20"/>
    </row>
    <row r="266" spans="2:6" ht="12.75">
      <c r="B266" s="20"/>
      <c r="F266" s="20"/>
    </row>
    <row r="267" spans="2:6" ht="12.75">
      <c r="B267" s="20"/>
      <c r="F267" s="20"/>
    </row>
    <row r="268" spans="2:6" ht="12.75">
      <c r="B268" s="20"/>
      <c r="F268" s="20"/>
    </row>
    <row r="269" spans="2:6" ht="12.75">
      <c r="B269" s="20"/>
      <c r="F269" s="20"/>
    </row>
    <row r="270" spans="2:6" ht="12.75">
      <c r="B270" s="20"/>
      <c r="F270" s="20"/>
    </row>
    <row r="271" spans="2:6" ht="12.75">
      <c r="B271" s="20"/>
      <c r="F271" s="20"/>
    </row>
    <row r="272" spans="2:6" ht="12.75">
      <c r="B272" s="20"/>
      <c r="F272" s="20"/>
    </row>
    <row r="273" spans="2:6" ht="12.75">
      <c r="B273" s="20"/>
      <c r="F273" s="20"/>
    </row>
    <row r="274" spans="2:6" ht="12.75">
      <c r="B274" s="20"/>
      <c r="F274" s="20"/>
    </row>
    <row r="275" spans="2:6" ht="12.75">
      <c r="B275" s="20"/>
      <c r="F275" s="20"/>
    </row>
    <row r="276" spans="2:6" ht="12.75">
      <c r="B276" s="20"/>
      <c r="F276" s="20"/>
    </row>
    <row r="277" spans="2:6" ht="12.75">
      <c r="B277" s="20"/>
      <c r="F277" s="20"/>
    </row>
    <row r="278" spans="2:6" ht="12.75">
      <c r="B278" s="20"/>
      <c r="F278" s="20"/>
    </row>
    <row r="279" spans="2:6" ht="12.75">
      <c r="B279" s="20"/>
      <c r="F279" s="20"/>
    </row>
    <row r="280" spans="2:6" ht="12.75">
      <c r="B280" s="20"/>
      <c r="F280" s="20"/>
    </row>
    <row r="281" spans="2:6" ht="12.75">
      <c r="B281" s="20"/>
      <c r="F281" s="20"/>
    </row>
    <row r="282" spans="2:6" ht="12.75">
      <c r="B282" s="20"/>
      <c r="F282" s="20"/>
    </row>
    <row r="283" spans="2:6" ht="12.75">
      <c r="B283" s="20"/>
      <c r="F283" s="20"/>
    </row>
    <row r="284" spans="2:6" ht="12.75">
      <c r="B284" s="20"/>
      <c r="F284" s="20"/>
    </row>
    <row r="285" spans="2:6" ht="12.75">
      <c r="B285" s="20"/>
      <c r="F285" s="20"/>
    </row>
    <row r="286" spans="2:6" ht="12.75">
      <c r="B286" s="20"/>
      <c r="F286" s="20"/>
    </row>
    <row r="287" spans="2:6" ht="12.75">
      <c r="B287" s="20"/>
      <c r="F287" s="20"/>
    </row>
    <row r="288" spans="2:6" ht="12.75">
      <c r="B288" s="20"/>
      <c r="F288" s="20"/>
    </row>
    <row r="289" spans="2:6" ht="12.75">
      <c r="B289" s="20"/>
      <c r="F289" s="20"/>
    </row>
    <row r="290" spans="2:6" ht="12.75">
      <c r="B290" s="20"/>
      <c r="F290" s="20"/>
    </row>
    <row r="291" spans="2:6" ht="12.75">
      <c r="B291" s="20"/>
      <c r="F291" s="20"/>
    </row>
    <row r="292" spans="2:6" ht="12.75">
      <c r="B292" s="20"/>
      <c r="F292" s="20"/>
    </row>
    <row r="293" spans="2:6" ht="12.75">
      <c r="B293" s="20"/>
      <c r="F293" s="20"/>
    </row>
    <row r="294" spans="2:6" ht="12.75">
      <c r="B294" s="20"/>
      <c r="F294" s="20"/>
    </row>
    <row r="295" spans="2:6" ht="12.75">
      <c r="B295" s="20"/>
      <c r="F295" s="20"/>
    </row>
    <row r="296" spans="2:6" ht="12.75">
      <c r="B296" s="20"/>
      <c r="F296" s="20"/>
    </row>
    <row r="297" spans="2:6" ht="12.75">
      <c r="B297" s="20"/>
      <c r="F297" s="20"/>
    </row>
    <row r="298" spans="2:6" ht="12.75">
      <c r="B298" s="20"/>
      <c r="F298" s="20"/>
    </row>
    <row r="299" spans="2:6" ht="12.75">
      <c r="B299" s="20"/>
      <c r="F299" s="20"/>
    </row>
    <row r="300" spans="2:6" ht="12.75">
      <c r="B300" s="20"/>
      <c r="F300" s="20"/>
    </row>
    <row r="301" spans="2:6" ht="12.75">
      <c r="B301" s="20"/>
      <c r="F301" s="20"/>
    </row>
    <row r="302" spans="2:6" ht="12.75">
      <c r="B302" s="20"/>
      <c r="F302" s="20"/>
    </row>
    <row r="303" spans="2:6" ht="12.75">
      <c r="B303" s="20"/>
      <c r="F303" s="20"/>
    </row>
    <row r="304" spans="2:6" ht="12.75">
      <c r="B304" s="20"/>
      <c r="F304" s="20"/>
    </row>
    <row r="305" spans="2:6" ht="12.75">
      <c r="B305" s="20"/>
      <c r="F305" s="20"/>
    </row>
    <row r="306" spans="2:6" ht="12.75">
      <c r="B306" s="20"/>
      <c r="F306" s="20"/>
    </row>
    <row r="307" spans="2:6" ht="12.75">
      <c r="B307" s="20"/>
      <c r="F307" s="20"/>
    </row>
    <row r="308" spans="2:6" ht="12.75">
      <c r="B308" s="20"/>
      <c r="F308" s="20"/>
    </row>
    <row r="309" spans="2:6" ht="12.75">
      <c r="B309" s="20"/>
      <c r="F309" s="20"/>
    </row>
    <row r="310" spans="2:6" ht="12.75">
      <c r="B310" s="20"/>
      <c r="F310" s="20"/>
    </row>
    <row r="311" spans="2:6" ht="12.75">
      <c r="B311" s="20"/>
      <c r="F311" s="20"/>
    </row>
    <row r="312" spans="2:6" ht="12.75">
      <c r="B312" s="20"/>
      <c r="F312" s="20"/>
    </row>
    <row r="313" spans="2:6" ht="12.75">
      <c r="B313" s="20"/>
      <c r="F313" s="20"/>
    </row>
    <row r="314" spans="2:6" ht="12.75">
      <c r="B314" s="20"/>
      <c r="F314" s="20"/>
    </row>
    <row r="315" spans="2:6" ht="12.75">
      <c r="B315" s="20"/>
      <c r="F315" s="20"/>
    </row>
    <row r="316" spans="2:6" ht="12.75">
      <c r="B316" s="20"/>
      <c r="F316" s="20"/>
    </row>
    <row r="317" spans="2:6" ht="12.75">
      <c r="B317" s="20"/>
      <c r="F317" s="20"/>
    </row>
    <row r="318" spans="2:6" ht="12.75">
      <c r="B318" s="20"/>
      <c r="F318" s="20"/>
    </row>
    <row r="319" spans="2:6" ht="12.75">
      <c r="B319" s="20"/>
      <c r="F319" s="20"/>
    </row>
    <row r="320" spans="2:6" ht="12.75">
      <c r="B320" s="20"/>
      <c r="F320" s="20"/>
    </row>
    <row r="321" spans="2:6" ht="12.75">
      <c r="B321" s="20"/>
      <c r="F321" s="20"/>
    </row>
    <row r="322" spans="2:6" ht="12.75">
      <c r="B322" s="20"/>
      <c r="F322" s="20"/>
    </row>
    <row r="323" spans="2:6" ht="12.75">
      <c r="B323" s="20"/>
      <c r="F323" s="20"/>
    </row>
    <row r="324" spans="2:6" ht="12.75">
      <c r="B324" s="20"/>
      <c r="F324" s="20"/>
    </row>
    <row r="325" spans="2:6" ht="12.75">
      <c r="B325" s="20"/>
      <c r="F325" s="20"/>
    </row>
    <row r="326" spans="2:6" ht="12.75">
      <c r="B326" s="20"/>
      <c r="F326" s="20"/>
    </row>
    <row r="327" spans="2:6" ht="12.75">
      <c r="B327" s="20"/>
      <c r="F327" s="20"/>
    </row>
    <row r="328" spans="2:6" ht="12.75">
      <c r="B328" s="20"/>
      <c r="F328" s="20"/>
    </row>
    <row r="329" spans="2:6" ht="12.75">
      <c r="B329" s="20"/>
      <c r="F329" s="20"/>
    </row>
    <row r="330" spans="2:6" ht="12.75">
      <c r="B330" s="20"/>
      <c r="F330" s="20"/>
    </row>
    <row r="331" spans="2:6" ht="12.75">
      <c r="B331" s="20"/>
      <c r="F331" s="20"/>
    </row>
    <row r="332" spans="2:6" ht="12.75">
      <c r="B332" s="20"/>
      <c r="F332" s="20"/>
    </row>
    <row r="333" spans="2:6" ht="12.75">
      <c r="B333" s="20"/>
      <c r="F333" s="20"/>
    </row>
    <row r="334" spans="2:6" ht="12.75">
      <c r="B334" s="20"/>
      <c r="F334" s="20"/>
    </row>
    <row r="335" spans="2:6" ht="12.75">
      <c r="B335" s="20"/>
      <c r="F335" s="20"/>
    </row>
    <row r="336" spans="2:6" ht="12.75">
      <c r="B336" s="20"/>
      <c r="F336" s="20"/>
    </row>
    <row r="337" spans="2:6" ht="12.75">
      <c r="B337" s="20"/>
      <c r="F337" s="20"/>
    </row>
    <row r="338" spans="2:6" ht="12.75">
      <c r="B338" s="20"/>
      <c r="F338" s="20"/>
    </row>
    <row r="339" spans="2:6" ht="12.75">
      <c r="B339" s="20"/>
      <c r="F339" s="20"/>
    </row>
    <row r="340" spans="2:6" ht="12.75">
      <c r="B340" s="20"/>
      <c r="F340" s="20"/>
    </row>
    <row r="341" spans="2:6" ht="12.75">
      <c r="B341" s="20"/>
      <c r="F341" s="20"/>
    </row>
    <row r="342" spans="2:6" ht="12.75">
      <c r="B342" s="20"/>
      <c r="F342" s="20"/>
    </row>
    <row r="343" spans="2:6" ht="12.75">
      <c r="B343" s="20"/>
      <c r="F343" s="20"/>
    </row>
    <row r="344" spans="2:6" ht="12.75">
      <c r="B344" s="20"/>
      <c r="F344" s="20"/>
    </row>
    <row r="345" spans="2:6" ht="12.75">
      <c r="B345" s="20"/>
      <c r="F345" s="20"/>
    </row>
    <row r="346" spans="2:6" ht="12.75">
      <c r="B346" s="20"/>
      <c r="F346" s="20"/>
    </row>
    <row r="347" spans="2:6" ht="12.75">
      <c r="B347" s="20"/>
      <c r="F347" s="20"/>
    </row>
    <row r="348" spans="2:6" ht="12.75">
      <c r="B348" s="20"/>
      <c r="F348" s="20"/>
    </row>
    <row r="349" spans="2:6" ht="12.75">
      <c r="B349" s="20"/>
      <c r="F349" s="20"/>
    </row>
    <row r="350" spans="2:6" ht="12.75">
      <c r="B350" s="20"/>
      <c r="F350" s="20"/>
    </row>
    <row r="351" spans="2:6" ht="12.75">
      <c r="B351" s="20"/>
      <c r="F351" s="20"/>
    </row>
    <row r="352" spans="2:6" ht="12.75">
      <c r="B352" s="20"/>
      <c r="F352" s="20"/>
    </row>
    <row r="353" spans="2:6" ht="12.75">
      <c r="B353" s="20"/>
      <c r="F353" s="20"/>
    </row>
    <row r="354" spans="2:6" ht="12.75">
      <c r="B354" s="20"/>
      <c r="F354" s="20"/>
    </row>
    <row r="355" spans="2:6" ht="12.75">
      <c r="B355" s="20"/>
      <c r="F355" s="20"/>
    </row>
    <row r="356" spans="2:6" ht="12.75">
      <c r="B356" s="20"/>
      <c r="F356" s="20"/>
    </row>
    <row r="357" spans="2:6" ht="12.75">
      <c r="B357" s="20"/>
      <c r="F357" s="20"/>
    </row>
    <row r="358" spans="2:6" ht="12.75">
      <c r="B358" s="20"/>
      <c r="F358" s="20"/>
    </row>
    <row r="359" spans="2:6" ht="12.75">
      <c r="B359" s="20"/>
      <c r="F359" s="20"/>
    </row>
    <row r="360" spans="2:6" ht="12.75">
      <c r="B360" s="20"/>
      <c r="F360" s="20"/>
    </row>
    <row r="361" spans="2:6" ht="12.75">
      <c r="B361" s="20"/>
      <c r="F361" s="20"/>
    </row>
    <row r="362" spans="2:6" ht="12.75">
      <c r="B362" s="20"/>
      <c r="F362" s="20"/>
    </row>
    <row r="363" spans="2:6" ht="12.75">
      <c r="B363" s="20"/>
      <c r="F363" s="20"/>
    </row>
    <row r="364" spans="2:6" ht="12.75">
      <c r="B364" s="20"/>
      <c r="F364" s="20"/>
    </row>
    <row r="365" spans="2:6" ht="12.75">
      <c r="B365" s="20"/>
      <c r="F365" s="20"/>
    </row>
    <row r="366" spans="2:6" ht="12.75">
      <c r="B366" s="20"/>
      <c r="F366" s="20"/>
    </row>
    <row r="367" spans="2:6" ht="12.75">
      <c r="B367" s="20"/>
      <c r="F367" s="20"/>
    </row>
    <row r="368" spans="2:6" ht="12.75">
      <c r="B368" s="20"/>
      <c r="F368" s="20"/>
    </row>
    <row r="369" spans="2:6" ht="12.75">
      <c r="B369" s="20"/>
      <c r="F369" s="20"/>
    </row>
    <row r="370" spans="2:6" ht="12.75">
      <c r="B370" s="20"/>
      <c r="F370" s="20"/>
    </row>
    <row r="371" spans="2:6" ht="12.75">
      <c r="B371" s="20"/>
      <c r="F371" s="20"/>
    </row>
    <row r="372" spans="2:6" ht="12.75">
      <c r="B372" s="20"/>
      <c r="F372" s="20"/>
    </row>
    <row r="373" spans="2:6" ht="12.75">
      <c r="B373" s="20"/>
      <c r="F373" s="20"/>
    </row>
    <row r="374" spans="2:6" ht="12.75">
      <c r="B374" s="20"/>
      <c r="F374" s="20"/>
    </row>
    <row r="375" spans="2:6" ht="12.75">
      <c r="B375" s="20"/>
      <c r="F375" s="20"/>
    </row>
    <row r="376" spans="2:6" ht="12.75">
      <c r="B376" s="20"/>
      <c r="F376" s="20"/>
    </row>
    <row r="377" spans="2:6" ht="12.75">
      <c r="B377" s="20"/>
      <c r="F377" s="20"/>
    </row>
    <row r="378" spans="2:6" ht="12.75">
      <c r="B378" s="20"/>
      <c r="F378" s="20"/>
    </row>
    <row r="379" spans="2:6" ht="12.75">
      <c r="B379" s="20"/>
      <c r="F379" s="20"/>
    </row>
    <row r="380" spans="2:6" ht="12.75">
      <c r="B380" s="20"/>
      <c r="F380" s="20"/>
    </row>
    <row r="381" spans="2:6" ht="12.75">
      <c r="B381" s="20"/>
      <c r="F381" s="20"/>
    </row>
    <row r="382" spans="2:6" ht="12.75">
      <c r="B382" s="20"/>
      <c r="F382" s="20"/>
    </row>
    <row r="383" spans="2:6" ht="12.75">
      <c r="B383" s="20"/>
      <c r="F383" s="20"/>
    </row>
    <row r="384" spans="2:6" ht="12.75">
      <c r="B384" s="20"/>
      <c r="F384" s="20"/>
    </row>
    <row r="385" spans="2:6" ht="12.75">
      <c r="B385" s="20"/>
      <c r="F385" s="20"/>
    </row>
    <row r="386" spans="2:6" ht="12.75">
      <c r="B386" s="20"/>
      <c r="F386" s="20"/>
    </row>
    <row r="387" spans="2:6" ht="12.75">
      <c r="B387" s="20"/>
      <c r="F387" s="20"/>
    </row>
    <row r="388" spans="2:6" ht="12.75">
      <c r="B388" s="20"/>
      <c r="F388" s="20"/>
    </row>
    <row r="389" spans="2:6" ht="12.75">
      <c r="B389" s="20"/>
      <c r="F389" s="20"/>
    </row>
    <row r="390" spans="2:6" ht="12.75">
      <c r="B390" s="20"/>
      <c r="F390" s="20"/>
    </row>
    <row r="391" spans="2:6" ht="12.75">
      <c r="B391" s="20"/>
      <c r="F391" s="20"/>
    </row>
    <row r="392" spans="2:6" ht="12.75">
      <c r="B392" s="20"/>
      <c r="F392" s="20"/>
    </row>
    <row r="393" spans="2:6" ht="12.75">
      <c r="B393" s="20"/>
      <c r="F393" s="20"/>
    </row>
    <row r="394" spans="2:6" ht="12.75">
      <c r="B394" s="20"/>
      <c r="F394" s="20"/>
    </row>
    <row r="395" spans="2:6" ht="12.75">
      <c r="B395" s="20"/>
      <c r="F395" s="20"/>
    </row>
    <row r="396" spans="2:6" ht="12.75">
      <c r="B396" s="20"/>
      <c r="F396" s="20"/>
    </row>
    <row r="397" spans="2:6" ht="12.75">
      <c r="B397" s="20"/>
      <c r="F397" s="20"/>
    </row>
    <row r="398" spans="2:6" ht="12.75">
      <c r="B398" s="20"/>
      <c r="F398" s="20"/>
    </row>
    <row r="399" spans="2:6" ht="12.75">
      <c r="B399" s="20"/>
      <c r="F399" s="20"/>
    </row>
    <row r="400" spans="2:6" ht="12.75">
      <c r="B400" s="20"/>
      <c r="F400" s="20"/>
    </row>
    <row r="401" spans="2:6" ht="12.75">
      <c r="B401" s="20"/>
      <c r="F401" s="20"/>
    </row>
    <row r="402" spans="2:6" ht="12.75">
      <c r="B402" s="20"/>
      <c r="F402" s="20"/>
    </row>
    <row r="403" spans="2:6" ht="12.75">
      <c r="B403" s="20"/>
      <c r="F403" s="20"/>
    </row>
    <row r="404" spans="2:6" ht="12.75">
      <c r="B404" s="20"/>
      <c r="F404" s="20"/>
    </row>
    <row r="405" spans="2:6" ht="12.75">
      <c r="B405" s="20"/>
      <c r="F405" s="20"/>
    </row>
    <row r="406" spans="2:6" ht="12.75">
      <c r="B406" s="20"/>
      <c r="F406" s="20"/>
    </row>
    <row r="407" spans="2:6" ht="12.75">
      <c r="B407" s="20"/>
      <c r="F407" s="20"/>
    </row>
    <row r="408" spans="2:6" ht="12.75">
      <c r="B408" s="20"/>
      <c r="F408" s="20"/>
    </row>
    <row r="409" spans="2:6" ht="12.75">
      <c r="B409" s="20"/>
      <c r="F409" s="20"/>
    </row>
    <row r="410" spans="2:6" ht="12.75">
      <c r="B410" s="20"/>
      <c r="F410" s="20"/>
    </row>
    <row r="411" spans="2:6" ht="12.75">
      <c r="B411" s="20"/>
      <c r="F411" s="20"/>
    </row>
    <row r="412" spans="2:6" ht="12.75">
      <c r="B412" s="20"/>
      <c r="F412" s="20"/>
    </row>
    <row r="413" spans="2:6" ht="12.75">
      <c r="B413" s="20"/>
      <c r="F413" s="20"/>
    </row>
    <row r="414" spans="2:6" ht="12.75">
      <c r="B414" s="20"/>
      <c r="F414" s="20"/>
    </row>
    <row r="415" spans="2:6" ht="12.75">
      <c r="B415" s="20"/>
      <c r="F415" s="20"/>
    </row>
    <row r="416" spans="2:6" ht="12.75">
      <c r="B416" s="20"/>
      <c r="F416" s="20"/>
    </row>
    <row r="417" spans="2:6" ht="12.75">
      <c r="B417" s="20"/>
      <c r="F417" s="20"/>
    </row>
    <row r="418" spans="2:6" ht="12.75">
      <c r="B418" s="20"/>
      <c r="F418" s="20"/>
    </row>
    <row r="419" spans="2:6" ht="12.75">
      <c r="B419" s="20"/>
      <c r="F419" s="20"/>
    </row>
    <row r="420" spans="2:6" ht="12.75">
      <c r="B420" s="20"/>
      <c r="F420" s="20"/>
    </row>
    <row r="421" spans="2:6" ht="12.75">
      <c r="B421" s="20"/>
      <c r="F421" s="20"/>
    </row>
    <row r="422" spans="2:6" ht="12.75">
      <c r="B422" s="20"/>
      <c r="F422" s="20"/>
    </row>
    <row r="423" spans="2:6" ht="12.75">
      <c r="B423" s="20"/>
      <c r="F423" s="20"/>
    </row>
    <row r="424" spans="2:6" ht="12.75">
      <c r="B424" s="20"/>
      <c r="F424" s="20"/>
    </row>
    <row r="425" spans="2:6" ht="12.75">
      <c r="B425" s="20"/>
      <c r="F425" s="20"/>
    </row>
    <row r="426" spans="2:6" ht="12.75">
      <c r="B426" s="20"/>
      <c r="F426" s="20"/>
    </row>
    <row r="427" spans="2:6" ht="12.75">
      <c r="B427" s="20"/>
      <c r="F427" s="20"/>
    </row>
    <row r="428" spans="2:6" ht="12.75">
      <c r="B428" s="20"/>
      <c r="F428" s="20"/>
    </row>
    <row r="429" spans="2:6" ht="12.75">
      <c r="B429" s="20"/>
      <c r="F429" s="20"/>
    </row>
    <row r="430" spans="2:6" ht="12.75">
      <c r="B430" s="20"/>
      <c r="F430" s="20"/>
    </row>
    <row r="431" spans="2:6" ht="12.75">
      <c r="B431" s="20"/>
      <c r="F431" s="20"/>
    </row>
    <row r="432" spans="2:6" ht="12.75">
      <c r="B432" s="20"/>
      <c r="F432" s="20"/>
    </row>
    <row r="433" spans="2:6" ht="12.75">
      <c r="B433" s="20"/>
      <c r="F433" s="20"/>
    </row>
    <row r="434" spans="2:6" ht="12.75">
      <c r="B434" s="20"/>
      <c r="F434" s="20"/>
    </row>
    <row r="435" spans="2:6" ht="12.75">
      <c r="B435" s="20"/>
      <c r="F435" s="20"/>
    </row>
    <row r="436" spans="2:6" ht="12.75">
      <c r="B436" s="20"/>
      <c r="F436" s="20"/>
    </row>
    <row r="437" spans="2:6" ht="12.75">
      <c r="B437" s="20"/>
      <c r="F437" s="20"/>
    </row>
    <row r="438" spans="2:6" ht="12.75">
      <c r="B438" s="20"/>
      <c r="F438" s="20"/>
    </row>
    <row r="439" spans="2:6" ht="12.75">
      <c r="B439" s="20"/>
      <c r="F439" s="20"/>
    </row>
    <row r="440" spans="2:6" ht="12.75">
      <c r="B440" s="20"/>
      <c r="F440" s="20"/>
    </row>
    <row r="441" spans="2:6" ht="12.75">
      <c r="B441" s="20"/>
      <c r="F441" s="20"/>
    </row>
    <row r="442" spans="2:6" ht="12.75">
      <c r="B442" s="20"/>
      <c r="F442" s="20"/>
    </row>
    <row r="443" spans="2:6" ht="12.75">
      <c r="B443" s="20"/>
      <c r="F443" s="20"/>
    </row>
    <row r="444" spans="2:6" ht="12.75">
      <c r="B444" s="20"/>
      <c r="F444" s="20"/>
    </row>
    <row r="445" spans="2:6" ht="12.75">
      <c r="B445" s="20"/>
      <c r="F445" s="20"/>
    </row>
    <row r="446" spans="2:6" ht="12.75">
      <c r="B446" s="20"/>
      <c r="F446" s="20"/>
    </row>
    <row r="447" spans="2:6" ht="12.75">
      <c r="B447" s="20"/>
      <c r="F447" s="20"/>
    </row>
    <row r="448" spans="2:6" ht="12.75">
      <c r="B448" s="20"/>
      <c r="F448" s="20"/>
    </row>
    <row r="449" spans="2:6" ht="12.75">
      <c r="B449" s="20"/>
      <c r="F449" s="20"/>
    </row>
    <row r="450" spans="2:6" ht="12.75">
      <c r="B450" s="20"/>
      <c r="F450" s="20"/>
    </row>
    <row r="451" spans="2:6" ht="12.75">
      <c r="B451" s="20"/>
      <c r="F451" s="20"/>
    </row>
    <row r="452" spans="2:6" ht="12.75">
      <c r="B452" s="20"/>
      <c r="F452" s="20"/>
    </row>
    <row r="453" spans="2:6" ht="12.75">
      <c r="B453" s="20"/>
      <c r="F453" s="20"/>
    </row>
    <row r="454" spans="2:6" ht="12.75">
      <c r="B454" s="20"/>
      <c r="F454" s="20"/>
    </row>
    <row r="455" spans="2:6" ht="12.75">
      <c r="B455" s="20"/>
      <c r="F455" s="20"/>
    </row>
    <row r="456" spans="2:6" ht="12.75">
      <c r="B456" s="20"/>
      <c r="F456" s="20"/>
    </row>
    <row r="457" spans="2:6" ht="12.75">
      <c r="B457" s="20"/>
      <c r="F457" s="20"/>
    </row>
    <row r="458" spans="2:6" ht="12.75">
      <c r="B458" s="20"/>
      <c r="F458" s="20"/>
    </row>
    <row r="459" spans="2:6" ht="12.75">
      <c r="B459" s="20"/>
      <c r="F459" s="20"/>
    </row>
    <row r="460" spans="2:6" ht="12.75">
      <c r="B460" s="20"/>
      <c r="F460" s="20"/>
    </row>
    <row r="461" spans="2:6" ht="12.75">
      <c r="B461" s="20"/>
      <c r="F461" s="20"/>
    </row>
    <row r="462" spans="2:6" ht="12.75">
      <c r="B462" s="20"/>
      <c r="F462" s="20"/>
    </row>
    <row r="463" spans="2:6" ht="12.75">
      <c r="B463" s="20"/>
      <c r="F463" s="20"/>
    </row>
    <row r="464" spans="2:6" ht="12.75">
      <c r="B464" s="20"/>
      <c r="F464" s="20"/>
    </row>
    <row r="465" spans="2:6" ht="12.75">
      <c r="B465" s="20"/>
      <c r="F465" s="20"/>
    </row>
    <row r="466" spans="2:6" ht="12.75">
      <c r="B466" s="20"/>
      <c r="F466" s="20"/>
    </row>
    <row r="467" spans="2:6" ht="12.75">
      <c r="B467" s="20"/>
      <c r="F467" s="20"/>
    </row>
    <row r="468" spans="2:6" ht="12.75">
      <c r="B468" s="20"/>
      <c r="F468" s="20"/>
    </row>
    <row r="469" spans="2:6" ht="12.75">
      <c r="B469" s="20"/>
      <c r="F469" s="20"/>
    </row>
    <row r="470" spans="2:6" ht="12.75">
      <c r="B470" s="20"/>
      <c r="F470" s="20"/>
    </row>
    <row r="471" spans="2:6" ht="12.75">
      <c r="B471" s="20"/>
      <c r="F471" s="20"/>
    </row>
    <row r="472" spans="2:6" ht="12.75">
      <c r="B472" s="20"/>
      <c r="F472" s="20"/>
    </row>
    <row r="473" spans="2:6" ht="12.75">
      <c r="B473" s="20"/>
      <c r="F473" s="20"/>
    </row>
    <row r="474" spans="2:6" ht="12.75">
      <c r="B474" s="20"/>
      <c r="F474" s="20"/>
    </row>
    <row r="475" spans="2:6" ht="12.75">
      <c r="B475" s="20"/>
      <c r="F475" s="20"/>
    </row>
    <row r="476" spans="2:6" ht="12.75">
      <c r="B476" s="20"/>
      <c r="F476" s="20"/>
    </row>
    <row r="477" spans="2:6" ht="12.75">
      <c r="B477" s="20"/>
      <c r="F477" s="20"/>
    </row>
    <row r="478" spans="2:6" ht="12.75">
      <c r="B478" s="20"/>
      <c r="F478" s="20"/>
    </row>
    <row r="479" spans="2:6" ht="12.75">
      <c r="B479" s="20"/>
      <c r="F479" s="20"/>
    </row>
    <row r="480" spans="2:6" ht="12.75">
      <c r="B480" s="20"/>
      <c r="F480" s="20"/>
    </row>
    <row r="481" spans="2:6" ht="12.75">
      <c r="B481" s="20"/>
      <c r="F481" s="20"/>
    </row>
    <row r="482" spans="2:6" ht="12.75">
      <c r="B482" s="20"/>
      <c r="F482" s="20"/>
    </row>
    <row r="483" spans="2:6" ht="12.75">
      <c r="B483" s="20"/>
      <c r="F483" s="20"/>
    </row>
    <row r="484" spans="2:6" ht="12.75">
      <c r="B484" s="20"/>
      <c r="F484" s="20"/>
    </row>
    <row r="485" spans="2:6" ht="12.75">
      <c r="B485" s="20"/>
      <c r="F485" s="20"/>
    </row>
    <row r="486" spans="2:6" ht="12.75">
      <c r="B486" s="20"/>
      <c r="F486" s="20"/>
    </row>
    <row r="487" spans="2:6" ht="12.75">
      <c r="B487" s="20"/>
      <c r="F487" s="20"/>
    </row>
    <row r="488" spans="2:6" ht="12.75">
      <c r="B488" s="20"/>
      <c r="F488" s="20"/>
    </row>
    <row r="489" spans="2:6" ht="12.75">
      <c r="B489" s="20"/>
      <c r="F489" s="20"/>
    </row>
    <row r="490" spans="2:6" ht="12.75">
      <c r="B490" s="20"/>
      <c r="F490" s="20"/>
    </row>
    <row r="491" spans="2:6" ht="12.75">
      <c r="B491" s="20"/>
      <c r="F491" s="20"/>
    </row>
    <row r="492" spans="2:6" ht="12.75">
      <c r="B492" s="20"/>
      <c r="F492" s="20"/>
    </row>
    <row r="493" spans="2:6" ht="12.75">
      <c r="B493" s="20"/>
      <c r="F493" s="20"/>
    </row>
    <row r="494" spans="2:6" ht="12.75">
      <c r="B494" s="20"/>
      <c r="F494" s="20"/>
    </row>
    <row r="495" spans="2:6" ht="12.75">
      <c r="B495" s="20"/>
      <c r="F495" s="20"/>
    </row>
    <row r="496" spans="2:6" ht="12.75">
      <c r="B496" s="20"/>
      <c r="F496" s="20"/>
    </row>
    <row r="497" spans="2:6" ht="12.75">
      <c r="B497" s="20"/>
      <c r="F497" s="20"/>
    </row>
    <row r="498" spans="2:6" ht="12.75">
      <c r="B498" s="20"/>
      <c r="F498" s="20"/>
    </row>
    <row r="499" spans="2:6" ht="12.75">
      <c r="B499" s="20"/>
      <c r="F499" s="20"/>
    </row>
    <row r="500" spans="2:6" ht="12.75">
      <c r="B500" s="20"/>
      <c r="F500" s="20"/>
    </row>
    <row r="501" spans="2:6" ht="12.75">
      <c r="B501" s="20"/>
      <c r="F501" s="20"/>
    </row>
    <row r="502" spans="2:6" ht="12.75">
      <c r="B502" s="20"/>
      <c r="F502" s="20"/>
    </row>
    <row r="503" spans="2:6" ht="12.75">
      <c r="B503" s="20"/>
      <c r="F503" s="20"/>
    </row>
    <row r="504" spans="2:6" ht="12.75">
      <c r="B504" s="20"/>
      <c r="F504" s="20"/>
    </row>
    <row r="505" spans="2:6" ht="12.75">
      <c r="B505" s="20"/>
      <c r="F505" s="20"/>
    </row>
    <row r="506" spans="2:6" ht="12.75">
      <c r="B506" s="20"/>
      <c r="F506" s="20"/>
    </row>
    <row r="507" spans="2:6" ht="12.75">
      <c r="B507" s="20"/>
      <c r="F507" s="20"/>
    </row>
    <row r="508" spans="2:6" ht="12.75">
      <c r="B508" s="20"/>
      <c r="F508" s="20"/>
    </row>
    <row r="509" spans="2:6" ht="12.75">
      <c r="B509" s="20"/>
      <c r="F509" s="20"/>
    </row>
    <row r="510" spans="2:6" ht="12.75">
      <c r="B510" s="20"/>
      <c r="F510" s="20"/>
    </row>
    <row r="511" spans="2:6" ht="12.75">
      <c r="B511" s="20"/>
      <c r="F511" s="20"/>
    </row>
    <row r="512" spans="2:6" ht="12.75">
      <c r="B512" s="20"/>
      <c r="F512" s="20"/>
    </row>
    <row r="513" spans="2:6" ht="12.75">
      <c r="B513" s="20"/>
      <c r="F513" s="20"/>
    </row>
    <row r="514" spans="2:6" ht="12.75">
      <c r="B514" s="20"/>
      <c r="F514" s="20"/>
    </row>
    <row r="515" spans="2:6" ht="12.75">
      <c r="B515" s="20"/>
      <c r="F515" s="20"/>
    </row>
    <row r="516" spans="2:6" ht="12.75">
      <c r="B516" s="20"/>
      <c r="F516" s="20"/>
    </row>
    <row r="517" spans="2:6" ht="12.75">
      <c r="B517" s="20"/>
      <c r="F517" s="20"/>
    </row>
    <row r="518" spans="2:6" ht="12.75">
      <c r="B518" s="20"/>
      <c r="F518" s="20"/>
    </row>
    <row r="519" spans="2:6" ht="12.75">
      <c r="B519" s="20"/>
      <c r="F519" s="20"/>
    </row>
    <row r="520" spans="2:6" ht="12.75">
      <c r="B520" s="20"/>
      <c r="F520" s="20"/>
    </row>
    <row r="521" spans="2:6" ht="12.75">
      <c r="B521" s="20"/>
      <c r="F521" s="20"/>
    </row>
    <row r="522" spans="2:6" ht="12.75">
      <c r="B522" s="20"/>
      <c r="F522" s="20"/>
    </row>
    <row r="523" spans="2:6" ht="12.75">
      <c r="B523" s="20"/>
      <c r="F523" s="20"/>
    </row>
    <row r="524" spans="2:6" ht="12.75">
      <c r="B524" s="20"/>
      <c r="F524" s="20"/>
    </row>
    <row r="525" spans="2:6" ht="12.75">
      <c r="B525" s="20"/>
      <c r="F525" s="20"/>
    </row>
    <row r="526" spans="2:6" ht="12.75">
      <c r="B526" s="20"/>
      <c r="F526" s="20"/>
    </row>
    <row r="527" spans="2:6" ht="12.75">
      <c r="B527" s="20"/>
      <c r="F527" s="20"/>
    </row>
    <row r="528" spans="2:6" ht="12.75">
      <c r="B528" s="20"/>
      <c r="F528" s="20"/>
    </row>
    <row r="529" spans="2:6" ht="12.75">
      <c r="B529" s="20"/>
      <c r="F529" s="20"/>
    </row>
    <row r="530" spans="2:6" ht="12.75">
      <c r="B530" s="20"/>
      <c r="F530" s="20"/>
    </row>
    <row r="531" spans="2:6" ht="12.75">
      <c r="B531" s="20"/>
      <c r="F531" s="20"/>
    </row>
    <row r="532" spans="2:6" ht="12.75">
      <c r="B532" s="20"/>
      <c r="F532" s="20"/>
    </row>
    <row r="533" spans="2:6" ht="12.75">
      <c r="B533" s="20"/>
      <c r="F533" s="20"/>
    </row>
    <row r="534" spans="2:6" ht="12.75">
      <c r="B534" s="20"/>
      <c r="F534" s="20"/>
    </row>
    <row r="535" spans="2:6" ht="12.75">
      <c r="B535" s="20"/>
      <c r="F535" s="20"/>
    </row>
    <row r="536" spans="2:6" ht="12.75">
      <c r="B536" s="20"/>
      <c r="F536" s="20"/>
    </row>
    <row r="537" spans="2:6" ht="12.75">
      <c r="B537" s="20"/>
      <c r="F537" s="20"/>
    </row>
    <row r="538" spans="2:6" ht="12.75">
      <c r="B538" s="20"/>
      <c r="F538" s="20"/>
    </row>
    <row r="539" spans="2:6" ht="12.75">
      <c r="B539" s="20"/>
      <c r="F539" s="20"/>
    </row>
    <row r="540" spans="2:6" ht="12.75">
      <c r="B540" s="20"/>
      <c r="F540" s="20"/>
    </row>
    <row r="541" spans="2:6" ht="12.75">
      <c r="B541" s="20"/>
      <c r="F541" s="20"/>
    </row>
    <row r="542" spans="2:6" ht="12.75">
      <c r="B542" s="20"/>
      <c r="F542" s="20"/>
    </row>
    <row r="543" spans="2:6" ht="12.75">
      <c r="B543" s="20"/>
      <c r="F543" s="20"/>
    </row>
    <row r="544" spans="2:6" ht="12.75">
      <c r="B544" s="20"/>
      <c r="F544" s="20"/>
    </row>
    <row r="545" spans="2:6" ht="12.75">
      <c r="B545" s="20"/>
      <c r="F545" s="20"/>
    </row>
    <row r="546" spans="2:6" ht="12.75">
      <c r="B546" s="20"/>
      <c r="F546" s="20"/>
    </row>
    <row r="547" spans="2:6" ht="12.75">
      <c r="B547" s="20"/>
      <c r="F547" s="20"/>
    </row>
    <row r="548" spans="2:6" ht="12.75">
      <c r="B548" s="20"/>
      <c r="F548" s="20"/>
    </row>
    <row r="549" spans="2:6" ht="12.75">
      <c r="B549" s="20"/>
      <c r="F549" s="20"/>
    </row>
    <row r="550" spans="2:6" ht="12.75">
      <c r="B550" s="20"/>
      <c r="F550" s="20"/>
    </row>
    <row r="551" spans="2:6" ht="12.75">
      <c r="B551" s="20"/>
      <c r="F551" s="20"/>
    </row>
    <row r="552" spans="2:6" ht="12.75">
      <c r="B552" s="20"/>
      <c r="F552" s="20"/>
    </row>
    <row r="553" spans="2:6" ht="12.75">
      <c r="B553" s="20"/>
      <c r="F553" s="20"/>
    </row>
    <row r="554" spans="2:6" ht="12.75">
      <c r="B554" s="20"/>
      <c r="F554" s="20"/>
    </row>
    <row r="555" spans="2:6" ht="12.75">
      <c r="B555" s="20"/>
      <c r="F555" s="20"/>
    </row>
    <row r="556" spans="2:6" ht="12.75">
      <c r="B556" s="20"/>
      <c r="F556" s="20"/>
    </row>
    <row r="557" spans="2:6" ht="12.75">
      <c r="B557" s="20"/>
      <c r="F557" s="20"/>
    </row>
    <row r="558" spans="2:6" ht="12.75">
      <c r="B558" s="20"/>
      <c r="F558" s="20"/>
    </row>
    <row r="559" spans="2:6" ht="12.75">
      <c r="B559" s="20"/>
      <c r="F559" s="20"/>
    </row>
    <row r="560" spans="2:6" ht="12.75">
      <c r="B560" s="20"/>
      <c r="F560" s="20"/>
    </row>
    <row r="561" spans="2:6" ht="12.75">
      <c r="B561" s="20"/>
      <c r="F561" s="20"/>
    </row>
    <row r="562" spans="2:6" ht="12.75">
      <c r="B562" s="20"/>
      <c r="F562" s="20"/>
    </row>
    <row r="563" spans="2:6" ht="12.75">
      <c r="B563" s="20"/>
      <c r="F563" s="20"/>
    </row>
    <row r="564" spans="2:6" ht="12.75">
      <c r="B564" s="20"/>
      <c r="F564" s="20"/>
    </row>
    <row r="565" spans="2:6" ht="12.75">
      <c r="B565" s="20"/>
      <c r="F565" s="20"/>
    </row>
    <row r="566" spans="2:6" ht="12.75">
      <c r="B566" s="20"/>
      <c r="F566" s="20"/>
    </row>
    <row r="567" spans="2:6" ht="12.75">
      <c r="B567" s="20"/>
      <c r="F567" s="20"/>
    </row>
    <row r="568" spans="2:6" ht="12.75">
      <c r="B568" s="20"/>
      <c r="F568" s="20"/>
    </row>
    <row r="569" spans="2:6" ht="12.75">
      <c r="B569" s="20"/>
      <c r="F569" s="20"/>
    </row>
    <row r="570" spans="2:6" ht="12.75">
      <c r="B570" s="20"/>
      <c r="F570" s="20"/>
    </row>
    <row r="571" spans="2:6" ht="12.75">
      <c r="B571" s="20"/>
      <c r="F571" s="20"/>
    </row>
    <row r="572" spans="2:6" ht="12.75">
      <c r="B572" s="20"/>
      <c r="F572" s="20"/>
    </row>
    <row r="573" spans="2:6" ht="12.75">
      <c r="B573" s="20"/>
      <c r="F573" s="20"/>
    </row>
    <row r="574" spans="2:6" ht="12.75">
      <c r="B574" s="20"/>
      <c r="F574" s="20"/>
    </row>
    <row r="575" spans="2:6" ht="12.75">
      <c r="B575" s="20"/>
      <c r="F575" s="20"/>
    </row>
    <row r="576" spans="2:6" ht="12.75">
      <c r="B576" s="20"/>
      <c r="F576" s="20"/>
    </row>
    <row r="577" spans="2:6" ht="12.75">
      <c r="B577" s="20"/>
      <c r="F577" s="20"/>
    </row>
    <row r="578" spans="2:6" ht="12.75">
      <c r="B578" s="20"/>
      <c r="F578" s="20"/>
    </row>
    <row r="579" spans="2:6" ht="12.75">
      <c r="B579" s="20"/>
      <c r="F579" s="20"/>
    </row>
    <row r="580" spans="2:6" ht="12.75">
      <c r="B580" s="20"/>
      <c r="F580" s="20"/>
    </row>
    <row r="581" spans="2:6" ht="12.75">
      <c r="B581" s="20"/>
      <c r="F581" s="20"/>
    </row>
    <row r="582" spans="2:6" ht="12.75">
      <c r="B582" s="20"/>
      <c r="F582" s="20"/>
    </row>
    <row r="583" spans="2:6" ht="12.75">
      <c r="B583" s="20"/>
      <c r="F583" s="20"/>
    </row>
    <row r="584" spans="2:6" ht="12.75">
      <c r="B584" s="20"/>
      <c r="F584" s="20"/>
    </row>
    <row r="585" spans="2:6" ht="12.75">
      <c r="B585" s="20"/>
      <c r="F585" s="20"/>
    </row>
    <row r="586" spans="2:6" ht="12.75">
      <c r="B586" s="20"/>
      <c r="F586" s="20"/>
    </row>
    <row r="587" spans="2:6" ht="12.75">
      <c r="B587" s="20"/>
      <c r="F587" s="20"/>
    </row>
    <row r="588" spans="2:6" ht="12.75">
      <c r="B588" s="20"/>
      <c r="F588" s="20"/>
    </row>
    <row r="589" spans="2:6" ht="12.75">
      <c r="B589" s="20"/>
      <c r="F589" s="20"/>
    </row>
    <row r="590" spans="2:6" ht="12.75">
      <c r="B590" s="20"/>
      <c r="F590" s="20"/>
    </row>
    <row r="591" spans="2:6" ht="12.75">
      <c r="B591" s="20"/>
      <c r="F591" s="20"/>
    </row>
    <row r="592" spans="2:6" ht="12.75">
      <c r="B592" s="20"/>
      <c r="F592" s="20"/>
    </row>
    <row r="593" spans="2:6" ht="12.75">
      <c r="B593" s="20"/>
      <c r="F593" s="20"/>
    </row>
    <row r="594" spans="2:6" ht="12.75">
      <c r="B594" s="20"/>
      <c r="F594" s="20"/>
    </row>
    <row r="595" spans="2:6" ht="12.75">
      <c r="B595" s="20"/>
      <c r="F595" s="20"/>
    </row>
    <row r="596" spans="2:6" ht="12.75">
      <c r="B596" s="20"/>
      <c r="F596" s="20"/>
    </row>
    <row r="597" spans="2:6" ht="12.75">
      <c r="B597" s="20"/>
      <c r="F597" s="20"/>
    </row>
    <row r="598" spans="2:6" ht="12.75">
      <c r="B598" s="20"/>
      <c r="F598" s="20"/>
    </row>
    <row r="599" spans="2:6" ht="12.75">
      <c r="B599" s="20"/>
      <c r="F599" s="20"/>
    </row>
    <row r="600" spans="2:6" ht="12.75">
      <c r="B600" s="20"/>
      <c r="F600" s="20"/>
    </row>
    <row r="601" spans="2:6" ht="12.75">
      <c r="B601" s="20"/>
      <c r="F601" s="20"/>
    </row>
    <row r="602" spans="2:6" ht="12.75">
      <c r="B602" s="20"/>
      <c r="F602" s="20"/>
    </row>
    <row r="603" spans="2:6" ht="12.75">
      <c r="B603" s="20"/>
      <c r="F603" s="20"/>
    </row>
    <row r="604" spans="2:6" ht="12.75">
      <c r="B604" s="20"/>
      <c r="F604" s="20"/>
    </row>
    <row r="605" spans="2:6" ht="12.75">
      <c r="B605" s="20"/>
      <c r="F605" s="20"/>
    </row>
    <row r="606" spans="2:6" ht="12.75">
      <c r="B606" s="20"/>
      <c r="F606" s="20"/>
    </row>
    <row r="607" spans="2:6" ht="12.75">
      <c r="B607" s="20"/>
      <c r="F607" s="20"/>
    </row>
    <row r="608" spans="2:6" ht="12.75">
      <c r="B608" s="20"/>
      <c r="F608" s="20"/>
    </row>
    <row r="609" spans="2:6" ht="12.75">
      <c r="B609" s="20"/>
      <c r="F609" s="20"/>
    </row>
    <row r="610" spans="2:6" ht="12.75">
      <c r="B610" s="20"/>
      <c r="F610" s="20"/>
    </row>
    <row r="611" spans="2:6" ht="12.75">
      <c r="B611" s="20"/>
      <c r="F611" s="20"/>
    </row>
    <row r="612" spans="2:6" ht="12.75">
      <c r="B612" s="20"/>
      <c r="F612" s="20"/>
    </row>
    <row r="613" spans="2:6" ht="12.75">
      <c r="B613" s="20"/>
      <c r="F613" s="20"/>
    </row>
    <row r="614" spans="2:6" ht="12.75">
      <c r="B614" s="20"/>
      <c r="F614" s="20"/>
    </row>
    <row r="615" spans="2:6" ht="12.75">
      <c r="B615" s="20"/>
      <c r="F615" s="20"/>
    </row>
    <row r="616" spans="2:6" ht="12.75">
      <c r="B616" s="20"/>
      <c r="F616" s="20"/>
    </row>
    <row r="617" spans="2:6" ht="12.75">
      <c r="B617" s="20"/>
      <c r="F617" s="20"/>
    </row>
    <row r="618" spans="2:6" ht="12.75">
      <c r="B618" s="20"/>
      <c r="F618" s="20"/>
    </row>
    <row r="619" spans="2:6" ht="12.75">
      <c r="B619" s="20"/>
      <c r="F619" s="20"/>
    </row>
    <row r="620" spans="2:6" ht="12.75">
      <c r="B620" s="20"/>
      <c r="F620" s="20"/>
    </row>
    <row r="621" spans="2:6" ht="12.75">
      <c r="B621" s="20"/>
      <c r="F621" s="20"/>
    </row>
    <row r="622" spans="2:6" ht="12.75">
      <c r="B622" s="20"/>
      <c r="F622" s="20"/>
    </row>
    <row r="623" spans="2:6" ht="12.75">
      <c r="B623" s="20"/>
      <c r="F623" s="20"/>
    </row>
    <row r="624" spans="2:6" ht="12.75">
      <c r="B624" s="20"/>
      <c r="F624" s="20"/>
    </row>
    <row r="625" spans="2:6" ht="12.75">
      <c r="B625" s="20"/>
      <c r="F625" s="20"/>
    </row>
    <row r="626" spans="2:6" ht="12.75">
      <c r="B626" s="20"/>
      <c r="F626" s="20"/>
    </row>
    <row r="627" spans="2:6" ht="12.75">
      <c r="B627" s="20"/>
      <c r="F627" s="20"/>
    </row>
    <row r="628" spans="2:6" ht="12.75">
      <c r="B628" s="20"/>
      <c r="F628" s="20"/>
    </row>
    <row r="629" spans="2:6" ht="12.75">
      <c r="B629" s="20"/>
      <c r="F629" s="20"/>
    </row>
    <row r="630" spans="2:6" ht="12.75">
      <c r="B630" s="20"/>
      <c r="F630" s="20"/>
    </row>
    <row r="631" spans="2:6" ht="12.75">
      <c r="B631" s="20"/>
      <c r="F631" s="20"/>
    </row>
    <row r="632" spans="2:6" ht="12.75">
      <c r="B632" s="20"/>
      <c r="F632" s="20"/>
    </row>
    <row r="633" spans="2:6" ht="12.75">
      <c r="B633" s="20"/>
      <c r="F633" s="20"/>
    </row>
    <row r="634" spans="2:6" ht="12.75">
      <c r="B634" s="20"/>
      <c r="F634" s="20"/>
    </row>
    <row r="635" spans="2:6" ht="12.75">
      <c r="B635" s="20"/>
      <c r="F635" s="20"/>
    </row>
    <row r="636" spans="2:6" ht="12.75">
      <c r="B636" s="20"/>
      <c r="F636" s="20"/>
    </row>
    <row r="637" spans="2:6" ht="12.75">
      <c r="B637" s="20"/>
      <c r="F637" s="20"/>
    </row>
    <row r="638" spans="2:6" ht="12.75">
      <c r="B638" s="20"/>
      <c r="F638" s="20"/>
    </row>
    <row r="639" spans="2:6" ht="12.75">
      <c r="B639" s="20"/>
      <c r="F639" s="20"/>
    </row>
    <row r="640" spans="2:6" ht="12.75">
      <c r="B640" s="20"/>
      <c r="F640" s="20"/>
    </row>
    <row r="641" spans="2:6" ht="12.75">
      <c r="B641" s="20"/>
      <c r="F641" s="20"/>
    </row>
    <row r="642" spans="2:6" ht="12.75">
      <c r="B642" s="20"/>
      <c r="F642" s="20"/>
    </row>
    <row r="643" spans="2:6" ht="12.75">
      <c r="B643" s="20"/>
      <c r="F643" s="20"/>
    </row>
    <row r="644" spans="2:6" ht="12.75">
      <c r="B644" s="20"/>
      <c r="F644" s="20"/>
    </row>
    <row r="645" spans="2:6" ht="12.75">
      <c r="B645" s="20"/>
      <c r="F645" s="20"/>
    </row>
    <row r="646" spans="2:6" ht="12.75">
      <c r="B646" s="20"/>
      <c r="F646" s="20"/>
    </row>
    <row r="647" spans="2:6" ht="12.75">
      <c r="B647" s="20"/>
      <c r="F647" s="20"/>
    </row>
    <row r="648" spans="2:6" ht="12.75">
      <c r="B648" s="20"/>
      <c r="F648" s="20"/>
    </row>
    <row r="649" spans="2:6" ht="12.75">
      <c r="B649" s="20"/>
      <c r="F649" s="20"/>
    </row>
    <row r="650" spans="2:6" ht="12.75">
      <c r="B650" s="20"/>
      <c r="F650" s="20"/>
    </row>
    <row r="651" spans="2:6" ht="12.75">
      <c r="B651" s="20"/>
      <c r="F651" s="20"/>
    </row>
    <row r="652" spans="2:6" ht="12.75">
      <c r="B652" s="20"/>
      <c r="F652" s="20"/>
    </row>
    <row r="653" spans="2:6" ht="12.75">
      <c r="B653" s="20"/>
      <c r="F653" s="20"/>
    </row>
    <row r="654" spans="2:6" ht="12.75">
      <c r="B654" s="20"/>
      <c r="F654" s="20"/>
    </row>
    <row r="655" spans="2:6" ht="12.75">
      <c r="B655" s="20"/>
      <c r="F655" s="20"/>
    </row>
    <row r="656" spans="2:6" ht="12.75">
      <c r="B656" s="20"/>
      <c r="F656" s="20"/>
    </row>
    <row r="657" spans="2:6" ht="12.75">
      <c r="B657" s="20"/>
      <c r="F657" s="20"/>
    </row>
    <row r="658" spans="2:6" ht="12.75">
      <c r="B658" s="20"/>
      <c r="F658" s="20"/>
    </row>
    <row r="659" spans="2:6" ht="12.75">
      <c r="B659" s="20"/>
      <c r="F659" s="20"/>
    </row>
    <row r="660" spans="2:6" ht="12.75">
      <c r="B660" s="20"/>
      <c r="F660" s="20"/>
    </row>
    <row r="661" spans="2:6" ht="12.75">
      <c r="B661" s="20"/>
      <c r="F661" s="20"/>
    </row>
    <row r="662" spans="2:6" ht="12.75">
      <c r="B662" s="20"/>
      <c r="F662" s="20"/>
    </row>
    <row r="663" spans="2:6" ht="12.75">
      <c r="B663" s="20"/>
      <c r="F663" s="20"/>
    </row>
    <row r="664" spans="2:6" ht="12.75">
      <c r="B664" s="20"/>
      <c r="F664" s="20"/>
    </row>
    <row r="665" spans="2:6" ht="12.75">
      <c r="B665" s="20"/>
      <c r="F665" s="20"/>
    </row>
    <row r="666" spans="2:6" ht="12.75">
      <c r="B666" s="20"/>
      <c r="F666" s="20"/>
    </row>
    <row r="667" spans="2:6" ht="12.75">
      <c r="B667" s="20"/>
      <c r="F667" s="20"/>
    </row>
    <row r="668" spans="2:6" ht="12.75">
      <c r="B668" s="20"/>
      <c r="F668" s="20"/>
    </row>
    <row r="669" spans="2:6" ht="12.75">
      <c r="B669" s="20"/>
      <c r="F669" s="20"/>
    </row>
    <row r="670" spans="2:6" ht="12.75">
      <c r="B670" s="20"/>
      <c r="F670" s="20"/>
    </row>
    <row r="671" spans="2:6" ht="12.75">
      <c r="B671" s="20"/>
      <c r="F671" s="20"/>
    </row>
    <row r="672" spans="2:6" ht="12.75">
      <c r="B672" s="20"/>
      <c r="F672" s="20"/>
    </row>
    <row r="673" spans="2:6" ht="12.75">
      <c r="B673" s="20"/>
      <c r="F673" s="20"/>
    </row>
    <row r="674" spans="2:6" ht="12.75">
      <c r="B674" s="20"/>
      <c r="F674" s="20"/>
    </row>
    <row r="675" spans="2:6" ht="12.75">
      <c r="B675" s="20"/>
      <c r="F675" s="20"/>
    </row>
    <row r="676" spans="2:6" ht="12.75">
      <c r="B676" s="20"/>
      <c r="F676" s="20"/>
    </row>
    <row r="677" spans="2:6" ht="12.75">
      <c r="B677" s="20"/>
      <c r="F677" s="20"/>
    </row>
    <row r="678" spans="2:6" ht="12.75">
      <c r="B678" s="20"/>
      <c r="F678" s="20"/>
    </row>
    <row r="679" spans="2:6" ht="12.75">
      <c r="B679" s="20"/>
      <c r="F679" s="20"/>
    </row>
    <row r="680" spans="2:6" ht="12.75">
      <c r="B680" s="20"/>
      <c r="F680" s="20"/>
    </row>
    <row r="681" spans="2:6" ht="12.75">
      <c r="B681" s="20"/>
      <c r="F681" s="20"/>
    </row>
    <row r="682" spans="2:6" ht="12.75">
      <c r="B682" s="20"/>
      <c r="F682" s="20"/>
    </row>
    <row r="683" spans="2:6" ht="12.75">
      <c r="B683" s="20"/>
      <c r="F683" s="20"/>
    </row>
    <row r="684" spans="2:6" ht="12.75">
      <c r="B684" s="20"/>
      <c r="F684" s="20"/>
    </row>
    <row r="685" spans="2:6" ht="12.75">
      <c r="B685" s="20"/>
      <c r="F685" s="20"/>
    </row>
    <row r="686" spans="2:6" ht="12.75">
      <c r="B686" s="20"/>
      <c r="F686" s="20"/>
    </row>
    <row r="687" spans="2:6" ht="12.75">
      <c r="B687" s="20"/>
      <c r="F687" s="20"/>
    </row>
    <row r="688" spans="2:6" ht="12.75">
      <c r="B688" s="20"/>
      <c r="F688" s="20"/>
    </row>
    <row r="689" spans="2:6" ht="12.75">
      <c r="B689" s="20"/>
      <c r="F689" s="20"/>
    </row>
    <row r="690" spans="2:6" ht="12.75">
      <c r="B690" s="20"/>
      <c r="F690" s="20"/>
    </row>
    <row r="691" spans="2:6" ht="12.75">
      <c r="B691" s="20"/>
      <c r="F691" s="20"/>
    </row>
    <row r="692" spans="2:6" ht="12.75">
      <c r="B692" s="20"/>
      <c r="F692" s="20"/>
    </row>
    <row r="693" spans="2:6" ht="12.75">
      <c r="B693" s="20"/>
      <c r="F693" s="20"/>
    </row>
    <row r="694" spans="2:6" ht="12.75">
      <c r="B694" s="20"/>
      <c r="F694" s="20"/>
    </row>
    <row r="695" spans="2:6" ht="12.75">
      <c r="B695" s="20"/>
      <c r="F695" s="20"/>
    </row>
    <row r="696" spans="2:6" ht="12.75">
      <c r="B696" s="20"/>
      <c r="F696" s="20"/>
    </row>
    <row r="697" spans="2:6" ht="12.75">
      <c r="B697" s="20"/>
      <c r="F697" s="20"/>
    </row>
    <row r="698" spans="2:6" ht="12.75">
      <c r="B698" s="20"/>
      <c r="F698" s="20"/>
    </row>
    <row r="699" spans="2:6" ht="12.75">
      <c r="B699" s="20"/>
      <c r="F699" s="20"/>
    </row>
    <row r="700" spans="2:6" ht="12.75">
      <c r="B700" s="20"/>
      <c r="F700" s="20"/>
    </row>
    <row r="701" spans="2:6" ht="12.75">
      <c r="B701" s="20"/>
      <c r="F701" s="20"/>
    </row>
    <row r="702" spans="2:6" ht="12.75">
      <c r="B702" s="20"/>
      <c r="F702" s="20"/>
    </row>
    <row r="703" spans="2:6" ht="12.75">
      <c r="B703" s="20"/>
      <c r="F703" s="20"/>
    </row>
    <row r="704" spans="2:6" ht="12.75">
      <c r="B704" s="20"/>
      <c r="F704" s="20"/>
    </row>
    <row r="705" spans="2:6" ht="12.75">
      <c r="B705" s="20"/>
      <c r="F705" s="20"/>
    </row>
    <row r="706" spans="2:6" ht="12.75">
      <c r="B706" s="20"/>
      <c r="F706" s="20"/>
    </row>
    <row r="707" spans="2:6" ht="12.75">
      <c r="B707" s="20"/>
      <c r="F707" s="20"/>
    </row>
    <row r="708" spans="2:6" ht="12.75">
      <c r="B708" s="20"/>
      <c r="F708" s="20"/>
    </row>
    <row r="709" spans="2:6" ht="12.75">
      <c r="B709" s="20"/>
      <c r="F709" s="20"/>
    </row>
    <row r="710" spans="2:6" ht="12.75">
      <c r="B710" s="20"/>
      <c r="F710" s="20"/>
    </row>
    <row r="711" spans="2:6" ht="12.75">
      <c r="B711" s="20"/>
      <c r="F711" s="20"/>
    </row>
    <row r="712" spans="2:6" ht="12.75">
      <c r="B712" s="20"/>
      <c r="F712" s="20"/>
    </row>
    <row r="713" spans="2:6" ht="12.75">
      <c r="B713" s="20"/>
      <c r="F713" s="20"/>
    </row>
    <row r="714" spans="2:6" ht="12.75">
      <c r="B714" s="20"/>
      <c r="F714" s="20"/>
    </row>
    <row r="715" spans="2:6" ht="12.75">
      <c r="B715" s="20"/>
      <c r="F715" s="20"/>
    </row>
    <row r="716" spans="2:6" ht="12.75">
      <c r="B716" s="20"/>
      <c r="F716" s="20"/>
    </row>
    <row r="717" spans="2:6" ht="12.75">
      <c r="B717" s="20"/>
      <c r="F717" s="20"/>
    </row>
    <row r="718" spans="2:6" ht="12.75">
      <c r="B718" s="20"/>
      <c r="F718" s="20"/>
    </row>
    <row r="719" spans="2:6" ht="12.75">
      <c r="B719" s="20"/>
      <c r="F719" s="20"/>
    </row>
    <row r="720" spans="2:6" ht="12.75">
      <c r="B720" s="20"/>
      <c r="F720" s="20"/>
    </row>
    <row r="721" spans="2:6" ht="12.75">
      <c r="B721" s="20"/>
      <c r="F721" s="20"/>
    </row>
    <row r="722" spans="2:6" ht="12.75">
      <c r="B722" s="20"/>
      <c r="F722" s="20"/>
    </row>
    <row r="723" spans="2:6" ht="12.75">
      <c r="B723" s="20"/>
      <c r="F723" s="20"/>
    </row>
    <row r="724" spans="2:6" ht="12.75">
      <c r="B724" s="20"/>
      <c r="F724" s="20"/>
    </row>
    <row r="725" spans="2:6" ht="12.75">
      <c r="B725" s="20"/>
      <c r="F725" s="20"/>
    </row>
    <row r="726" spans="2:6" ht="12.75">
      <c r="B726" s="20"/>
      <c r="F726" s="20"/>
    </row>
    <row r="727" spans="2:6" ht="12.75">
      <c r="B727" s="20"/>
      <c r="F727" s="20"/>
    </row>
    <row r="728" spans="2:6" ht="12.75">
      <c r="B728" s="20"/>
      <c r="F728" s="20"/>
    </row>
    <row r="729" spans="2:6" ht="12.75">
      <c r="B729" s="20"/>
      <c r="F729" s="20"/>
    </row>
    <row r="730" spans="2:6" ht="12.75">
      <c r="B730" s="20"/>
      <c r="F730" s="20"/>
    </row>
    <row r="731" spans="2:6" ht="12.75">
      <c r="B731" s="20"/>
      <c r="F731" s="20"/>
    </row>
    <row r="732" spans="2:6" ht="12.75">
      <c r="B732" s="20"/>
      <c r="F732" s="20"/>
    </row>
    <row r="733" spans="2:6" ht="12.75">
      <c r="B733" s="20"/>
      <c r="F733" s="20"/>
    </row>
    <row r="734" spans="2:6" ht="12.75">
      <c r="B734" s="20"/>
      <c r="F734" s="20"/>
    </row>
    <row r="735" spans="2:6" ht="12.75">
      <c r="B735" s="20"/>
      <c r="F735" s="20"/>
    </row>
    <row r="736" spans="2:6" ht="12.75">
      <c r="B736" s="20"/>
      <c r="F736" s="20"/>
    </row>
    <row r="737" spans="2:6" ht="12.75">
      <c r="B737" s="20"/>
      <c r="F737" s="20"/>
    </row>
    <row r="738" spans="2:6" ht="12.75">
      <c r="B738" s="20"/>
      <c r="F738" s="20"/>
    </row>
    <row r="739" spans="2:6" ht="12.75">
      <c r="B739" s="20"/>
      <c r="F739" s="20"/>
    </row>
    <row r="740" spans="2:6" ht="12.75">
      <c r="B740" s="20"/>
      <c r="F740" s="20"/>
    </row>
    <row r="741" spans="2:6" ht="12.75">
      <c r="B741" s="20"/>
      <c r="F741" s="20"/>
    </row>
    <row r="742" spans="2:6" ht="12.75">
      <c r="B742" s="20"/>
      <c r="F742" s="20"/>
    </row>
    <row r="743" spans="2:6" ht="12.75">
      <c r="B743" s="20"/>
      <c r="F743" s="20"/>
    </row>
    <row r="744" spans="2:6" ht="12.75">
      <c r="B744" s="20"/>
      <c r="F744" s="20"/>
    </row>
    <row r="745" spans="2:6" ht="12.75">
      <c r="B745" s="20"/>
      <c r="F745" s="20"/>
    </row>
    <row r="746" spans="2:6" ht="12.75">
      <c r="B746" s="20"/>
      <c r="F746" s="20"/>
    </row>
    <row r="747" spans="2:6" ht="12.75">
      <c r="B747" s="20"/>
      <c r="F747" s="20"/>
    </row>
    <row r="748" spans="2:6" ht="12.75">
      <c r="B748" s="20"/>
      <c r="F748" s="20"/>
    </row>
    <row r="749" spans="2:6" ht="12.75">
      <c r="B749" s="20"/>
      <c r="F749" s="20"/>
    </row>
    <row r="750" spans="2:6" ht="12.75">
      <c r="B750" s="20"/>
      <c r="F750" s="20"/>
    </row>
    <row r="751" spans="2:6" ht="12.75">
      <c r="B751" s="20"/>
      <c r="F751" s="20"/>
    </row>
    <row r="752" spans="2:6" ht="12.75">
      <c r="B752" s="20"/>
      <c r="F752" s="20"/>
    </row>
    <row r="753" spans="2:6" ht="12.75">
      <c r="B753" s="20"/>
      <c r="F753" s="20"/>
    </row>
    <row r="754" spans="2:6" ht="12.75">
      <c r="B754" s="20"/>
      <c r="F754" s="20"/>
    </row>
    <row r="755" spans="2:6" ht="12.75">
      <c r="B755" s="20"/>
      <c r="F755" s="20"/>
    </row>
    <row r="756" spans="2:6" ht="12.75">
      <c r="B756" s="20"/>
      <c r="F756" s="20"/>
    </row>
    <row r="757" spans="2:6" ht="12.75">
      <c r="B757" s="20"/>
      <c r="F757" s="20"/>
    </row>
    <row r="758" spans="2:6" ht="12.75">
      <c r="B758" s="20"/>
      <c r="F758" s="20"/>
    </row>
    <row r="759" spans="2:6" ht="12.75">
      <c r="B759" s="20"/>
      <c r="F759" s="20"/>
    </row>
    <row r="760" spans="2:6" ht="12.75">
      <c r="B760" s="20"/>
      <c r="F760" s="20"/>
    </row>
    <row r="761" spans="2:6" ht="12.75">
      <c r="B761" s="20"/>
      <c r="F761" s="20"/>
    </row>
    <row r="762" spans="2:6" ht="12.75">
      <c r="B762" s="20"/>
      <c r="F762" s="20"/>
    </row>
    <row r="763" spans="2:6" ht="12.75">
      <c r="B763" s="20"/>
      <c r="F763" s="20"/>
    </row>
    <row r="764" spans="2:6" ht="12.75">
      <c r="B764" s="20"/>
      <c r="F764" s="20"/>
    </row>
    <row r="765" spans="2:6" ht="12.75">
      <c r="B765" s="20"/>
      <c r="F765" s="20"/>
    </row>
    <row r="766" spans="2:6" ht="12.75">
      <c r="B766" s="20"/>
      <c r="F766" s="20"/>
    </row>
    <row r="767" spans="2:6" ht="12.75">
      <c r="B767" s="20"/>
      <c r="F767" s="20"/>
    </row>
    <row r="768" spans="2:6" ht="12.75">
      <c r="B768" s="20"/>
      <c r="F768" s="20"/>
    </row>
    <row r="769" spans="2:6" ht="12.75">
      <c r="B769" s="20"/>
      <c r="F769" s="20"/>
    </row>
    <row r="770" spans="2:6" ht="12.75">
      <c r="B770" s="20"/>
      <c r="F770" s="20"/>
    </row>
    <row r="771" spans="2:6" ht="12.75">
      <c r="B771" s="20"/>
      <c r="F771" s="20"/>
    </row>
    <row r="772" spans="2:6" ht="12.75">
      <c r="B772" s="20"/>
      <c r="F772" s="20"/>
    </row>
    <row r="773" spans="2:6" ht="12.75">
      <c r="B773" s="20"/>
      <c r="F773" s="20"/>
    </row>
    <row r="774" spans="2:6" ht="12.75">
      <c r="B774" s="20"/>
      <c r="F774" s="20"/>
    </row>
    <row r="775" spans="2:6" ht="12.75">
      <c r="B775" s="20"/>
      <c r="F775" s="20"/>
    </row>
    <row r="776" spans="2:6" ht="12.75">
      <c r="B776" s="20"/>
      <c r="F776" s="20"/>
    </row>
    <row r="777" spans="2:6" ht="12.75">
      <c r="B777" s="20"/>
      <c r="F777" s="20"/>
    </row>
    <row r="778" spans="2:6" ht="12.75">
      <c r="B778" s="20"/>
      <c r="F778" s="20"/>
    </row>
    <row r="779" spans="2:6" ht="12.75">
      <c r="B779" s="20"/>
      <c r="F779" s="20"/>
    </row>
    <row r="780" spans="2:6" ht="12.75">
      <c r="B780" s="20"/>
      <c r="F780" s="20"/>
    </row>
    <row r="781" spans="2:6" ht="12.75">
      <c r="B781" s="20"/>
      <c r="F781" s="20"/>
    </row>
    <row r="782" spans="2:6" ht="12.75">
      <c r="B782" s="20"/>
      <c r="F782" s="20"/>
    </row>
    <row r="783" spans="2:6" ht="12.75">
      <c r="B783" s="20"/>
      <c r="F783" s="20"/>
    </row>
    <row r="784" spans="2:6" ht="12.75">
      <c r="B784" s="20"/>
      <c r="F784" s="20"/>
    </row>
    <row r="785" spans="2:6" ht="12.75">
      <c r="B785" s="20"/>
      <c r="F785" s="20"/>
    </row>
    <row r="786" spans="2:6" ht="12.75">
      <c r="B786" s="20"/>
      <c r="F786" s="20"/>
    </row>
    <row r="787" spans="2:6" ht="12.75">
      <c r="B787" s="20"/>
      <c r="F787" s="20"/>
    </row>
    <row r="788" spans="2:6" ht="12.75">
      <c r="B788" s="20"/>
      <c r="F788" s="20"/>
    </row>
    <row r="789" spans="2:6" ht="12.75">
      <c r="B789" s="20"/>
      <c r="F789" s="20"/>
    </row>
    <row r="790" spans="2:6" ht="12.75">
      <c r="B790" s="20"/>
      <c r="F790" s="20"/>
    </row>
    <row r="791" spans="2:6" ht="12.75">
      <c r="B791" s="20"/>
      <c r="F791" s="20"/>
    </row>
    <row r="792" spans="2:6" ht="12.75">
      <c r="B792" s="20"/>
      <c r="F792" s="20"/>
    </row>
    <row r="793" spans="2:6" ht="12.75">
      <c r="B793" s="20"/>
      <c r="F793" s="20"/>
    </row>
    <row r="794" spans="2:6" ht="12.75">
      <c r="B794" s="20"/>
      <c r="F794" s="20"/>
    </row>
    <row r="795" spans="2:6" ht="12.75">
      <c r="B795" s="20"/>
      <c r="F795" s="20"/>
    </row>
    <row r="796" spans="2:6" ht="12.75">
      <c r="B796" s="20"/>
      <c r="F796" s="20"/>
    </row>
    <row r="797" spans="2:6" ht="12.75">
      <c r="B797" s="20"/>
      <c r="F797" s="20"/>
    </row>
    <row r="798" spans="2:6" ht="12.75">
      <c r="B798" s="20"/>
      <c r="F798" s="20"/>
    </row>
    <row r="799" spans="2:6" ht="12.75">
      <c r="B799" s="20"/>
      <c r="F799" s="20"/>
    </row>
    <row r="800" spans="2:6" ht="12.75">
      <c r="B800" s="20"/>
      <c r="F800" s="20"/>
    </row>
    <row r="801" spans="2:6" ht="12.75">
      <c r="B801" s="20"/>
      <c r="F801" s="20"/>
    </row>
    <row r="802" spans="2:6" ht="12.75">
      <c r="B802" s="20"/>
      <c r="F802" s="20"/>
    </row>
    <row r="803" spans="2:6" ht="12.75">
      <c r="B803" s="20"/>
      <c r="F803" s="20"/>
    </row>
    <row r="804" spans="2:6" ht="12.75">
      <c r="B804" s="20"/>
      <c r="F804" s="20"/>
    </row>
    <row r="805" spans="2:6" ht="12.75">
      <c r="B805" s="20"/>
      <c r="F805" s="20"/>
    </row>
    <row r="806" spans="2:6" ht="12.75">
      <c r="B806" s="20"/>
      <c r="F806" s="20"/>
    </row>
    <row r="807" spans="2:6" ht="12.75">
      <c r="B807" s="20"/>
      <c r="F807" s="20"/>
    </row>
    <row r="808" spans="2:6" ht="12.75">
      <c r="B808" s="20"/>
      <c r="F808" s="20"/>
    </row>
    <row r="809" spans="2:6" ht="12.75">
      <c r="B809" s="20"/>
      <c r="F809" s="20"/>
    </row>
    <row r="810" spans="2:6" ht="12.75">
      <c r="B810" s="20"/>
      <c r="F810" s="20"/>
    </row>
    <row r="811" spans="2:6" ht="12.75">
      <c r="B811" s="20"/>
      <c r="F811" s="20"/>
    </row>
    <row r="812" spans="2:6" ht="12.75">
      <c r="B812" s="20"/>
      <c r="F812" s="20"/>
    </row>
    <row r="813" spans="2:6" ht="12.75">
      <c r="B813" s="20"/>
      <c r="F813" s="20"/>
    </row>
    <row r="814" spans="2:6" ht="12.75">
      <c r="B814" s="20"/>
      <c r="F814" s="20"/>
    </row>
    <row r="815" spans="2:6" ht="12.75">
      <c r="B815" s="20"/>
      <c r="F815" s="20"/>
    </row>
    <row r="816" spans="2:6" ht="12.75">
      <c r="B816" s="20"/>
      <c r="F816" s="20"/>
    </row>
    <row r="817" spans="2:6" ht="12.75">
      <c r="B817" s="20"/>
      <c r="F817" s="20"/>
    </row>
    <row r="818" spans="2:6" ht="12.75">
      <c r="B818" s="20"/>
      <c r="F818" s="20"/>
    </row>
    <row r="819" spans="2:6" ht="12.75">
      <c r="B819" s="20"/>
      <c r="F819" s="20"/>
    </row>
    <row r="820" spans="2:6" ht="12.75">
      <c r="B820" s="20"/>
      <c r="F820" s="20"/>
    </row>
    <row r="821" spans="2:6" ht="12.75">
      <c r="B821" s="20"/>
      <c r="F821" s="20"/>
    </row>
    <row r="822" spans="2:6" ht="12.75">
      <c r="B822" s="20"/>
      <c r="F822" s="20"/>
    </row>
    <row r="823" spans="2:6" ht="12.75">
      <c r="B823" s="20"/>
      <c r="F823" s="20"/>
    </row>
    <row r="824" spans="2:6" ht="12.75">
      <c r="B824" s="20"/>
      <c r="F824" s="20"/>
    </row>
    <row r="825" spans="2:6" ht="12.75">
      <c r="B825" s="20"/>
      <c r="F825" s="20"/>
    </row>
    <row r="826" spans="2:6" ht="12.75">
      <c r="B826" s="20"/>
      <c r="F826" s="20"/>
    </row>
    <row r="827" spans="2:6" ht="12.75">
      <c r="B827" s="20"/>
      <c r="F827" s="20"/>
    </row>
    <row r="828" spans="2:6" ht="12.75">
      <c r="B828" s="20"/>
      <c r="F828" s="20"/>
    </row>
    <row r="829" spans="2:6" ht="12.75">
      <c r="B829" s="20"/>
      <c r="F829" s="20"/>
    </row>
    <row r="830" spans="2:6" ht="12.75">
      <c r="B830" s="20"/>
      <c r="F830" s="20"/>
    </row>
    <row r="831" spans="2:6" ht="12.75">
      <c r="B831" s="20"/>
      <c r="F831" s="20"/>
    </row>
    <row r="832" spans="2:6" ht="12.75">
      <c r="B832" s="20"/>
      <c r="F832" s="20"/>
    </row>
    <row r="833" spans="2:6" ht="12.75">
      <c r="B833" s="20"/>
      <c r="F833" s="20"/>
    </row>
    <row r="834" spans="2:6" ht="12.75">
      <c r="B834" s="20"/>
      <c r="F834" s="20"/>
    </row>
    <row r="835" spans="2:6" ht="12.75">
      <c r="B835" s="20"/>
      <c r="F835" s="20"/>
    </row>
    <row r="836" spans="2:6" ht="12.75">
      <c r="B836" s="20"/>
      <c r="F836" s="20"/>
    </row>
    <row r="837" spans="2:6" ht="12.75">
      <c r="B837" s="20"/>
      <c r="F837" s="20"/>
    </row>
    <row r="838" spans="2:6" ht="12.75">
      <c r="B838" s="20"/>
      <c r="F838" s="20"/>
    </row>
    <row r="839" spans="2:6" ht="12.75">
      <c r="B839" s="20"/>
      <c r="F839" s="20"/>
    </row>
    <row r="840" spans="2:6" ht="12.75">
      <c r="B840" s="20"/>
      <c r="F840" s="20"/>
    </row>
    <row r="841" spans="2:6" ht="12.75">
      <c r="B841" s="20"/>
      <c r="F841" s="20"/>
    </row>
    <row r="842" spans="2:6" ht="12.75">
      <c r="B842" s="20"/>
      <c r="F842" s="20"/>
    </row>
    <row r="843" spans="2:6" ht="12.75">
      <c r="B843" s="20"/>
      <c r="F843" s="20"/>
    </row>
    <row r="844" spans="2:6" ht="12.75">
      <c r="B844" s="20"/>
      <c r="F844" s="20"/>
    </row>
    <row r="845" spans="2:6" ht="12.75">
      <c r="B845" s="20"/>
      <c r="F845" s="20"/>
    </row>
    <row r="846" spans="2:6" ht="12.75">
      <c r="B846" s="20"/>
      <c r="F846" s="20"/>
    </row>
    <row r="847" spans="2:6" ht="12.75">
      <c r="B847" s="20"/>
      <c r="F847" s="20"/>
    </row>
    <row r="848" spans="2:6" ht="12.75">
      <c r="B848" s="20"/>
      <c r="F848" s="20"/>
    </row>
    <row r="849" spans="2:6" ht="12.75">
      <c r="B849" s="20"/>
      <c r="F849" s="20"/>
    </row>
    <row r="850" spans="2:6" ht="12.75">
      <c r="B850" s="20"/>
      <c r="F850" s="20"/>
    </row>
    <row r="851" spans="2:6" ht="12.75">
      <c r="B851" s="20"/>
      <c r="F851" s="20"/>
    </row>
    <row r="852" spans="2:6" ht="12.75">
      <c r="B852" s="20"/>
      <c r="F852" s="20"/>
    </row>
    <row r="853" spans="2:6" ht="12.75">
      <c r="B853" s="20"/>
      <c r="F853" s="20"/>
    </row>
    <row r="854" spans="2:6" ht="12.75">
      <c r="B854" s="20"/>
      <c r="F854" s="20"/>
    </row>
    <row r="855" spans="2:6" ht="12.75">
      <c r="B855" s="20"/>
      <c r="F855" s="20"/>
    </row>
    <row r="856" spans="2:6" ht="12.75">
      <c r="B856" s="20"/>
      <c r="F856" s="20"/>
    </row>
    <row r="857" spans="2:6" ht="12.75">
      <c r="B857" s="20"/>
      <c r="F857" s="20"/>
    </row>
    <row r="858" spans="2:6" ht="12.75">
      <c r="B858" s="20"/>
      <c r="F858" s="20"/>
    </row>
    <row r="859" spans="2:6" ht="12.75">
      <c r="B859" s="20"/>
      <c r="F859" s="20"/>
    </row>
    <row r="860" spans="2:6" ht="12.75">
      <c r="B860" s="20"/>
      <c r="F860" s="20"/>
    </row>
    <row r="861" spans="2:6" ht="12.75">
      <c r="B861" s="20"/>
      <c r="F861" s="20"/>
    </row>
    <row r="862" spans="2:6" ht="12.75">
      <c r="B862" s="20"/>
      <c r="F862" s="20"/>
    </row>
    <row r="863" spans="2:6" ht="12.75">
      <c r="B863" s="20"/>
      <c r="F863" s="20"/>
    </row>
    <row r="864" spans="2:6" ht="12.75">
      <c r="B864" s="20"/>
      <c r="F864" s="20"/>
    </row>
    <row r="865" spans="2:6" ht="12.75">
      <c r="B865" s="20"/>
      <c r="F865" s="20"/>
    </row>
    <row r="866" spans="2:6" ht="12.75">
      <c r="B866" s="20"/>
      <c r="F866" s="20"/>
    </row>
    <row r="867" spans="2:6" ht="12.75">
      <c r="B867" s="20"/>
      <c r="F867" s="20"/>
    </row>
    <row r="868" spans="2:6" ht="12.75">
      <c r="B868" s="20"/>
      <c r="F868" s="20"/>
    </row>
    <row r="869" spans="2:6" ht="12.75">
      <c r="B869" s="20"/>
      <c r="F869" s="20"/>
    </row>
    <row r="870" spans="2:6" ht="12.75">
      <c r="B870" s="20"/>
      <c r="F870" s="20"/>
    </row>
    <row r="871" spans="2:6" ht="12.75">
      <c r="B871" s="20"/>
      <c r="F871" s="20"/>
    </row>
    <row r="872" spans="2:6" ht="12.75">
      <c r="B872" s="20"/>
      <c r="F872" s="20"/>
    </row>
    <row r="873" spans="2:6" ht="12.75">
      <c r="B873" s="20"/>
      <c r="F873" s="20"/>
    </row>
    <row r="874" spans="2:6" ht="12.75">
      <c r="B874" s="20"/>
      <c r="F874" s="20"/>
    </row>
    <row r="875" spans="2:6" ht="12.75">
      <c r="B875" s="20"/>
      <c r="F875" s="20"/>
    </row>
    <row r="876" spans="2:6" ht="12.75">
      <c r="B876" s="20"/>
      <c r="F876" s="20"/>
    </row>
    <row r="877" spans="2:6" ht="12.75">
      <c r="B877" s="20"/>
      <c r="F877" s="20"/>
    </row>
    <row r="878" spans="2:6" ht="12.75">
      <c r="B878" s="20"/>
      <c r="F878" s="20"/>
    </row>
    <row r="879" spans="2:6" ht="12.75">
      <c r="B879" s="20"/>
      <c r="F879" s="20"/>
    </row>
    <row r="880" spans="2:6" ht="12.75">
      <c r="B880" s="20"/>
      <c r="F880" s="20"/>
    </row>
    <row r="881" spans="2:6" ht="12.75">
      <c r="B881" s="20"/>
      <c r="F881" s="20"/>
    </row>
    <row r="882" spans="2:6" ht="12.75">
      <c r="B882" s="20"/>
      <c r="F882" s="20"/>
    </row>
    <row r="883" spans="2:6" ht="12.75">
      <c r="B883" s="20"/>
      <c r="F883" s="20"/>
    </row>
    <row r="884" spans="2:6" ht="12.75">
      <c r="B884" s="20"/>
      <c r="F884" s="20"/>
    </row>
    <row r="885" spans="2:6" ht="12.75">
      <c r="B885" s="20"/>
      <c r="F885" s="20"/>
    </row>
    <row r="886" spans="2:6" ht="12.75">
      <c r="B886" s="20"/>
      <c r="F886" s="20"/>
    </row>
  </sheetData>
  <sheetProtection/>
  <hyperlinks>
    <hyperlink ref="P112" r:id="rId1" display="http://www.bav-astro.de/sfs/BAVM_link.php?BAVMnr=60"/>
    <hyperlink ref="P93" r:id="rId2" display="http://var.astro.cz/oejv/issues/oejv0074.pdf"/>
    <hyperlink ref="P94" r:id="rId3" display="http://www.konkoly.hu/cgi-bin/IBVS?5583"/>
    <hyperlink ref="P95" r:id="rId4" display="http://www.konkoly.hu/cgi-bin/IBVS?5583"/>
    <hyperlink ref="P96" r:id="rId5" display="http://var.astro.cz/oejv/issues/oejv0074.pdf"/>
    <hyperlink ref="P97" r:id="rId6" display="http://www.konkoly.hu/cgi-bin/IBVS?5676"/>
    <hyperlink ref="P98" r:id="rId7" display="http://www.konkoly.hu/cgi-bin/IBVS?5583"/>
    <hyperlink ref="P99" r:id="rId8" display="http://www.bav-astro.de/sfs/BAVM_link.php?BAVMnr=158"/>
    <hyperlink ref="P100" r:id="rId9" display="http://www.konkoly.hu/cgi-bin/IBVS?5676"/>
    <hyperlink ref="P101" r:id="rId10" display="http://www.bav-astro.de/sfs/BAVM_link.php?BAVMnr=172"/>
    <hyperlink ref="P102" r:id="rId11" display="http://www.konkoly.hu/cgi-bin/IBVS?5690"/>
    <hyperlink ref="P103" r:id="rId12" display="http://www.konkoly.hu/cgi-bin/IBVS?5603"/>
    <hyperlink ref="P113" r:id="rId13" display="http://www.konkoly.hu/cgi-bin/IBVS?5741"/>
    <hyperlink ref="P104" r:id="rId14" display="http://www.bav-astro.de/sfs/BAVM_link.php?BAVMnr=178"/>
    <hyperlink ref="P114" r:id="rId15" display="http://www.konkoly.hu/cgi-bin/IBVS?5806"/>
    <hyperlink ref="P115" r:id="rId16" display="http://vsolj.cetus-net.org/no45.pdf"/>
    <hyperlink ref="P105" r:id="rId17" display="http://www.bav-astro.de/sfs/BAVM_link.php?BAVMnr=209"/>
    <hyperlink ref="P106" r:id="rId18" display="http://www.bav-astro.de/sfs/BAVM_link.php?BAVMnr=209"/>
    <hyperlink ref="P107" r:id="rId19" display="http://www.konkoly.hu/cgi-bin/IBVS?5992"/>
    <hyperlink ref="P108" r:id="rId20" display="http://www.konkoly.hu/cgi-bin/IBVS?6029"/>
    <hyperlink ref="P109" r:id="rId21" display="http://var.astro.cz/oejv/issues/oejv0160.pdf"/>
    <hyperlink ref="P110" r:id="rId22" display="http://www.bav-astro.de/sfs/BAVM_link.php?BAVMnr=238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