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8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<sst xmlns="http://schemas.openxmlformats.org/spreadsheetml/2006/main" count="206" uniqueCount="103">
  <si>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</si>
  <si>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</si>
  <si>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</si>
  <si>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</si>
  <si>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</si>
  <si>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</si>
  <si>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</si>
  <si>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</si>
  <si>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</si>
  <si>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</si>
  <si>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</si>
  <si>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</si>
  <si>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</si>
  <si>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</si>
  <si>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</si>
  <si>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</si>
  <si>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</si>
  <si>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</si>
  <si>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</si>
  <si>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</si>
  <si>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</si>
  <si>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</si>
  <si>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</si>
  <si>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</si>
  <si>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</si>
  <si>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</si>
  <si>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</si>
  <si>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</si>
  <si>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</si>
  <si>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</si>
  <si>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</si>
  <si>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</si>
  <si>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</si>
  <si>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</si>
  <si>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</si>
  <si>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</si>
  <si>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</si>
  <si>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</si>
  <si>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</si>
  <si>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</si>
  <si>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</si>
  <si>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</si>
  <si>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</si>
  <si>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</si>
  <si>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</si>
  <si>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</si>
  <si>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</si>
  <si>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</si>
  <si>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HO Mon</t>
  </si>
  <si>
    <t>EA</t>
  </si>
  <si>
    <t>GCVS 4</t>
  </si>
  <si>
    <t>2429691.30 </t>
  </si>
  <si>
    <t> 02.03.1940 19:12 </t>
  </si>
  <si>
    <t> -0.21 </t>
  </si>
  <si>
    <t>P </t>
  </si>
  <si>
    <t> H.G.van Bueren </t>
  </si>
  <si>
    <t> AOLD 20.205 </t>
  </si>
  <si>
    <t>2429691.37 </t>
  </si>
  <si>
    <t> 02.03.1940 20:52 </t>
  </si>
  <si>
    <t> -0.14 </t>
  </si>
  <si>
    <t> A.A.Wachmann </t>
  </si>
  <si>
    <t> AHSB 7.8.422 </t>
  </si>
  <si>
    <t>2429715.25 </t>
  </si>
  <si>
    <t> 26.03.1940 18:00 </t>
  </si>
  <si>
    <t> 0.06 </t>
  </si>
  <si>
    <t>2429723.21 </t>
  </si>
  <si>
    <t> 03.04.1940 17:02 </t>
  </si>
  <si>
    <t> 0.13 </t>
  </si>
  <si>
    <t>2429778.19 </t>
  </si>
  <si>
    <t> 28.05.1940 16:33 </t>
  </si>
  <si>
    <t> -0.15 </t>
  </si>
  <si>
    <t>2429999.45 </t>
  </si>
  <si>
    <t> 04.01.1941 22:48 </t>
  </si>
  <si>
    <t>2430078.34 </t>
  </si>
  <si>
    <t> 24.03.1941 20:09 </t>
  </si>
  <si>
    <t> 0.01 </t>
  </si>
  <si>
    <t>2430465.25 </t>
  </si>
  <si>
    <t> 15.04.1942 18:00 </t>
  </si>
  <si>
    <t> 0.09 </t>
  </si>
  <si>
    <t>2430749.27 </t>
  </si>
  <si>
    <t> 24.01.1943 18:28 </t>
  </si>
  <si>
    <t> -0.10 </t>
  </si>
  <si>
    <t>2430765.30 </t>
  </si>
  <si>
    <t> 09.02.1943 19:12 </t>
  </si>
  <si>
    <t> 0.15 </t>
  </si>
  <si>
    <t>2431033.49 </t>
  </si>
  <si>
    <t> 04.11.1943 23:45 </t>
  </si>
  <si>
    <t> -0.08 </t>
  </si>
  <si>
    <t>2432233.43 </t>
  </si>
  <si>
    <t> 16.02.1947 22:19 </t>
  </si>
  <si>
    <t>2433220.46 </t>
  </si>
  <si>
    <t> 30.10.1949 23:02 </t>
  </si>
  <si>
    <t> 0.12 </t>
  </si>
  <si>
    <t>2434767.57 </t>
  </si>
  <si>
    <t> 25.01.1954 01:40 </t>
  </si>
  <si>
    <t> -0.09 </t>
  </si>
  <si>
    <t>2434775.46 </t>
  </si>
  <si>
    <t> 01.02.1954 23:02 </t>
  </si>
  <si>
    <t>2435186.20 </t>
  </si>
  <si>
    <t> 19.03.1955 16:48 </t>
  </si>
  <si>
    <t> 0.14 </t>
  </si>
  <si>
    <t>I</t>
  </si>
  <si>
    <t>HO Mon / GSC 29999.39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</si>
</sst>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2549617"/>
        <c:axId val="45837690"/>
      </c:scatterChart>
      <c:val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crossBetween val="midCat"/>
        <c:dispUnits/>
      </c:val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33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102</v>
      </c>
      <c r="F1" s="50" t="s">
        <v>48</v>
      </c>
      <c r="G1" s="32">
        <v>7.1017</v>
      </c>
      <c r="H1" s="33">
        <v>0.2529</v>
      </c>
      <c r="I1" s="34">
        <v>29999.39</v>
      </c>
      <c r="J1" s="34">
        <v>7.89448</v>
      </c>
      <c r="K1" s="31" t="s">
        <v>49</v>
      </c>
      <c r="L1" s="33"/>
      <c r="M1" s="34">
        <v>35186.07569368347</v>
      </c>
      <c r="N1" s="34">
        <v>7.894528616484342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29999.39</v>
      </c>
      <c r="D4" s="28">
        <v>7.89448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35186.07569368347</v>
      </c>
      <c r="D7" s="29" t="s">
        <v>50</v>
      </c>
    </row>
    <row r="8" spans="1:4" ht="12.75">
      <c r="A8" t="s">
        <v>3</v>
      </c>
      <c r="C8" s="8">
        <v>7.894528616484342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-1.4679916924479065E-12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9.272300216995364E-16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35186.07569368347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7.894528616484343</v>
      </c>
      <c r="E16" s="14" t="s">
        <v>30</v>
      </c>
      <c r="F16" s="36">
        <f ca="1">NOW()+15018.5+$C$5/24</f>
        <v>59903.71598310185</v>
      </c>
    </row>
    <row r="17" spans="1:6" ht="13.5" thickBot="1">
      <c r="A17" s="14" t="s">
        <v>27</v>
      </c>
      <c r="B17" s="10"/>
      <c r="C17" s="10">
        <f>COUNT(C21:C2191)</f>
        <v>17</v>
      </c>
      <c r="E17" s="14" t="s">
        <v>35</v>
      </c>
      <c r="F17" s="15">
        <f>ROUND(2*(F16-$C$7)/$C$8,0)/2+F15</f>
        <v>3132</v>
      </c>
    </row>
    <row r="18" spans="1:6" ht="14.25" thickBot="1" thickTop="1">
      <c r="A18" s="16" t="s">
        <v>5</v>
      </c>
      <c r="B18" s="10"/>
      <c r="C18" s="19">
        <f>+C15</f>
        <v>35186.07569368347</v>
      </c>
      <c r="D18" s="20">
        <f>+C16</f>
        <v>7.894528616484343</v>
      </c>
      <c r="E18" s="14" t="s">
        <v>36</v>
      </c>
      <c r="F18" s="23">
        <f>ROUND(2*(F16-$C$15)/$C$16,0)/2+F15</f>
        <v>3132</v>
      </c>
    </row>
    <row r="19" spans="5:6" ht="13.5" thickTop="1">
      <c r="E19" s="14" t="s">
        <v>31</v>
      </c>
      <c r="F19" s="18">
        <f>+$C$15+$C$16*F18-15018.5-$C$5/24</f>
        <v>44893.635153845775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1" t="s">
        <v>56</v>
      </c>
      <c r="B21" s="53" t="s">
        <v>101</v>
      </c>
      <c r="C21" s="52">
        <v>29691.3</v>
      </c>
      <c r="D21" s="8"/>
      <c r="E21">
        <f aca="true" t="shared" si="0" ref="E21:E37">+(C21-C$7)/C$8</f>
        <v>-696.023278984636</v>
      </c>
      <c r="F21">
        <f aca="true" t="shared" si="1" ref="F21:F37">ROUND(2*E21,0)/2</f>
        <v>-696</v>
      </c>
      <c r="G21">
        <f aca="true" t="shared" si="2" ref="G21:G37">+C21-(C$7+F21*C$8)</f>
        <v>-0.1837766103708418</v>
      </c>
      <c r="H21">
        <f aca="true" t="shared" si="3" ref="H21:H37">+G21</f>
        <v>-0.1837766103708418</v>
      </c>
      <c r="O21">
        <f aca="true" t="shared" si="4" ref="O21:O37">+C$11+C$12*$F21</f>
        <v>-2.113343787550784E-12</v>
      </c>
      <c r="Q21" s="2">
        <f aca="true" t="shared" si="5" ref="Q21:Q37">+C21-15018.5</f>
        <v>14672.8</v>
      </c>
    </row>
    <row r="22" spans="1:17" ht="12.75">
      <c r="A22" s="51" t="s">
        <v>61</v>
      </c>
      <c r="B22" s="53" t="s">
        <v>101</v>
      </c>
      <c r="C22" s="52">
        <v>29691.37</v>
      </c>
      <c r="D22" s="8"/>
      <c r="E22">
        <f t="shared" si="0"/>
        <v>-696.0144120841028</v>
      </c>
      <c r="F22">
        <f t="shared" si="1"/>
        <v>-696</v>
      </c>
      <c r="G22">
        <f t="shared" si="2"/>
        <v>-0.11377661037113285</v>
      </c>
      <c r="H22">
        <f t="shared" si="3"/>
        <v>-0.11377661037113285</v>
      </c>
      <c r="O22">
        <f t="shared" si="4"/>
        <v>-2.113343787550784E-12</v>
      </c>
      <c r="Q22" s="2">
        <f t="shared" si="5"/>
        <v>14672.869999999999</v>
      </c>
    </row>
    <row r="23" spans="1:17" ht="12.75">
      <c r="A23" s="51" t="s">
        <v>56</v>
      </c>
      <c r="B23" s="53" t="s">
        <v>101</v>
      </c>
      <c r="C23" s="52">
        <v>29715.25</v>
      </c>
      <c r="D23" s="8"/>
      <c r="E23">
        <f t="shared" si="0"/>
        <v>-692.9895323021562</v>
      </c>
      <c r="F23">
        <f t="shared" si="1"/>
        <v>-693</v>
      </c>
      <c r="G23">
        <f t="shared" si="2"/>
        <v>0.08263754017389147</v>
      </c>
      <c r="H23">
        <f t="shared" si="3"/>
        <v>0.08263754017389147</v>
      </c>
      <c r="O23">
        <f t="shared" si="4"/>
        <v>-2.1105620974856854E-12</v>
      </c>
      <c r="Q23" s="2">
        <f t="shared" si="5"/>
        <v>14696.75</v>
      </c>
    </row>
    <row r="24" spans="1:17" ht="12.75">
      <c r="A24" s="51" t="s">
        <v>56</v>
      </c>
      <c r="B24" s="53" t="s">
        <v>101</v>
      </c>
      <c r="C24" s="52">
        <v>29723.21</v>
      </c>
      <c r="D24" s="8"/>
      <c r="E24">
        <f t="shared" si="0"/>
        <v>-691.9812390415076</v>
      </c>
      <c r="F24">
        <f t="shared" si="1"/>
        <v>-692</v>
      </c>
      <c r="G24">
        <f t="shared" si="2"/>
        <v>0.1481089236913249</v>
      </c>
      <c r="H24">
        <f t="shared" si="3"/>
        <v>0.1481089236913249</v>
      </c>
      <c r="O24">
        <f t="shared" si="4"/>
        <v>-2.1096348674639857E-12</v>
      </c>
      <c r="Q24" s="2">
        <f t="shared" si="5"/>
        <v>14704.71</v>
      </c>
    </row>
    <row r="25" spans="1:17" ht="12.75">
      <c r="A25" s="51" t="s">
        <v>56</v>
      </c>
      <c r="B25" s="53" t="s">
        <v>101</v>
      </c>
      <c r="C25" s="52">
        <v>29778.19</v>
      </c>
      <c r="D25" s="8"/>
      <c r="E25">
        <f t="shared" si="0"/>
        <v>-685.0169220226045</v>
      </c>
      <c r="F25">
        <f t="shared" si="1"/>
        <v>-685</v>
      </c>
      <c r="G25">
        <f t="shared" si="2"/>
        <v>-0.1335913916991558</v>
      </c>
      <c r="H25">
        <f t="shared" si="3"/>
        <v>-0.1335913916991558</v>
      </c>
      <c r="O25">
        <f t="shared" si="4"/>
        <v>-2.1031442573120887E-12</v>
      </c>
      <c r="Q25" s="2">
        <f t="shared" si="5"/>
        <v>14759.689999999999</v>
      </c>
    </row>
    <row r="26" spans="1:17" ht="12.75">
      <c r="A26" t="s">
        <v>50</v>
      </c>
      <c r="C26" s="8">
        <v>29999.39</v>
      </c>
      <c r="D26" s="8" t="s">
        <v>13</v>
      </c>
      <c r="E26">
        <f t="shared" si="0"/>
        <v>-656.9975163372392</v>
      </c>
      <c r="F26">
        <f t="shared" si="1"/>
        <v>-657</v>
      </c>
      <c r="G26">
        <f t="shared" si="2"/>
        <v>0.019607346737757325</v>
      </c>
      <c r="H26">
        <f t="shared" si="3"/>
        <v>0.019607346737757325</v>
      </c>
      <c r="O26">
        <f t="shared" si="4"/>
        <v>-2.0771818167045018E-12</v>
      </c>
      <c r="Q26" s="2">
        <f t="shared" si="5"/>
        <v>14980.89</v>
      </c>
    </row>
    <row r="27" spans="1:17" ht="12.75">
      <c r="A27" s="51" t="s">
        <v>56</v>
      </c>
      <c r="B27" s="53" t="s">
        <v>101</v>
      </c>
      <c r="C27" s="52">
        <v>29999.45</v>
      </c>
      <c r="D27" s="8"/>
      <c r="E27">
        <f t="shared" si="0"/>
        <v>-656.9899161367819</v>
      </c>
      <c r="F27">
        <f t="shared" si="1"/>
        <v>-657</v>
      </c>
      <c r="G27">
        <f t="shared" si="2"/>
        <v>0.079607346739067</v>
      </c>
      <c r="H27">
        <f t="shared" si="3"/>
        <v>0.079607346739067</v>
      </c>
      <c r="O27">
        <f t="shared" si="4"/>
        <v>-2.0771818167045018E-12</v>
      </c>
      <c r="Q27" s="2">
        <f t="shared" si="5"/>
        <v>14980.95</v>
      </c>
    </row>
    <row r="28" spans="1:17" ht="12.75">
      <c r="A28" s="51" t="s">
        <v>61</v>
      </c>
      <c r="B28" s="53" t="s">
        <v>101</v>
      </c>
      <c r="C28" s="52">
        <v>30078.34</v>
      </c>
      <c r="D28" s="8"/>
      <c r="E28">
        <f t="shared" si="0"/>
        <v>-646.9969192357039</v>
      </c>
      <c r="F28">
        <f t="shared" si="1"/>
        <v>-647</v>
      </c>
      <c r="G28">
        <f t="shared" si="2"/>
        <v>0.024321181896084454</v>
      </c>
      <c r="H28">
        <f t="shared" si="3"/>
        <v>0.024321181896084454</v>
      </c>
      <c r="O28">
        <f t="shared" si="4"/>
        <v>-2.0679095164875065E-12</v>
      </c>
      <c r="Q28" s="2">
        <f t="shared" si="5"/>
        <v>15059.84</v>
      </c>
    </row>
    <row r="29" spans="1:17" ht="12.75">
      <c r="A29" s="51" t="s">
        <v>56</v>
      </c>
      <c r="B29" s="53" t="s">
        <v>101</v>
      </c>
      <c r="C29" s="52">
        <v>30465.25</v>
      </c>
      <c r="D29" s="8"/>
      <c r="E29">
        <f t="shared" si="0"/>
        <v>-597.9870265877623</v>
      </c>
      <c r="F29">
        <f t="shared" si="1"/>
        <v>-598</v>
      </c>
      <c r="G29">
        <f t="shared" si="2"/>
        <v>0.10241897416199208</v>
      </c>
      <c r="H29">
        <f t="shared" si="3"/>
        <v>0.10241897416199208</v>
      </c>
      <c r="O29">
        <f t="shared" si="4"/>
        <v>-2.0224752454242293E-12</v>
      </c>
      <c r="Q29" s="2">
        <f t="shared" si="5"/>
        <v>15446.75</v>
      </c>
    </row>
    <row r="30" spans="1:17" ht="12.75">
      <c r="A30" s="51" t="s">
        <v>56</v>
      </c>
      <c r="B30" s="53" t="s">
        <v>101</v>
      </c>
      <c r="C30" s="52">
        <v>30749.27</v>
      </c>
      <c r="D30" s="8"/>
      <c r="E30">
        <f t="shared" si="0"/>
        <v>-562.0102110237594</v>
      </c>
      <c r="F30">
        <f t="shared" si="1"/>
        <v>-562</v>
      </c>
      <c r="G30">
        <f t="shared" si="2"/>
        <v>-0.08061121927312342</v>
      </c>
      <c r="H30">
        <f t="shared" si="3"/>
        <v>-0.08061121927312342</v>
      </c>
      <c r="O30">
        <f t="shared" si="4"/>
        <v>-1.989094964643046E-12</v>
      </c>
      <c r="Q30" s="2">
        <f t="shared" si="5"/>
        <v>15730.77</v>
      </c>
    </row>
    <row r="31" spans="1:17" ht="12.75">
      <c r="A31" s="51" t="s">
        <v>56</v>
      </c>
      <c r="B31" s="53" t="s">
        <v>101</v>
      </c>
      <c r="C31" s="52">
        <v>30765.3</v>
      </c>
      <c r="D31" s="8"/>
      <c r="E31">
        <f t="shared" si="0"/>
        <v>-559.979690801624</v>
      </c>
      <c r="F31">
        <f t="shared" si="1"/>
        <v>-560</v>
      </c>
      <c r="G31">
        <f t="shared" si="2"/>
        <v>0.16033154775868752</v>
      </c>
      <c r="H31">
        <f t="shared" si="3"/>
        <v>0.16033154775868752</v>
      </c>
      <c r="O31">
        <f t="shared" si="4"/>
        <v>-1.987240504599647E-12</v>
      </c>
      <c r="Q31" s="2">
        <f t="shared" si="5"/>
        <v>15746.8</v>
      </c>
    </row>
    <row r="32" spans="1:17" ht="12.75">
      <c r="A32" s="51" t="s">
        <v>61</v>
      </c>
      <c r="B32" s="53" t="s">
        <v>101</v>
      </c>
      <c r="C32" s="52">
        <v>31033.49</v>
      </c>
      <c r="D32" s="8"/>
      <c r="E32">
        <f t="shared" si="0"/>
        <v>-526.0080614582325</v>
      </c>
      <c r="F32">
        <f t="shared" si="1"/>
        <v>-526</v>
      </c>
      <c r="G32">
        <f t="shared" si="2"/>
        <v>-0.06364141270751134</v>
      </c>
      <c r="H32">
        <f t="shared" si="3"/>
        <v>-0.06364141270751134</v>
      </c>
      <c r="O32">
        <f t="shared" si="4"/>
        <v>-1.955714683861863E-12</v>
      </c>
      <c r="Q32" s="2">
        <f t="shared" si="5"/>
        <v>16014.990000000002</v>
      </c>
    </row>
    <row r="33" spans="1:17" ht="12.75">
      <c r="A33" s="51" t="s">
        <v>61</v>
      </c>
      <c r="B33" s="53" t="s">
        <v>101</v>
      </c>
      <c r="C33" s="52">
        <v>32233.43</v>
      </c>
      <c r="D33" s="8"/>
      <c r="E33">
        <f t="shared" si="0"/>
        <v>-374.01165251565965</v>
      </c>
      <c r="F33">
        <f t="shared" si="1"/>
        <v>-374</v>
      </c>
      <c r="G33">
        <f t="shared" si="2"/>
        <v>-0.09199111833004281</v>
      </c>
      <c r="H33">
        <f t="shared" si="3"/>
        <v>-0.09199111833004281</v>
      </c>
      <c r="O33">
        <f t="shared" si="4"/>
        <v>-1.8147757205635331E-12</v>
      </c>
      <c r="Q33" s="2">
        <f t="shared" si="5"/>
        <v>17214.93</v>
      </c>
    </row>
    <row r="34" spans="1:17" ht="12.75">
      <c r="A34" s="51" t="s">
        <v>61</v>
      </c>
      <c r="B34" s="53" t="s">
        <v>101</v>
      </c>
      <c r="C34" s="52">
        <v>33220.46</v>
      </c>
      <c r="D34" s="8"/>
      <c r="E34">
        <f t="shared" si="0"/>
        <v>-248.98455489528882</v>
      </c>
      <c r="F34">
        <f t="shared" si="1"/>
        <v>-249</v>
      </c>
      <c r="G34">
        <f t="shared" si="2"/>
        <v>0.12193182112969225</v>
      </c>
      <c r="H34">
        <f t="shared" si="3"/>
        <v>0.12193182112969225</v>
      </c>
      <c r="O34">
        <f t="shared" si="4"/>
        <v>-1.698871967851091E-12</v>
      </c>
      <c r="Q34" s="2">
        <f t="shared" si="5"/>
        <v>18201.96</v>
      </c>
    </row>
    <row r="35" spans="1:17" ht="12.75">
      <c r="A35" s="51" t="s">
        <v>61</v>
      </c>
      <c r="B35" s="53" t="s">
        <v>101</v>
      </c>
      <c r="C35" s="52">
        <v>34767.57</v>
      </c>
      <c r="D35" s="8"/>
      <c r="E35">
        <f t="shared" si="0"/>
        <v>-53.012119407560775</v>
      </c>
      <c r="F35">
        <f t="shared" si="1"/>
        <v>-53</v>
      </c>
      <c r="G35">
        <f t="shared" si="2"/>
        <v>-0.09567700980551308</v>
      </c>
      <c r="H35">
        <f t="shared" si="3"/>
        <v>-0.09567700980551308</v>
      </c>
      <c r="O35">
        <f t="shared" si="4"/>
        <v>-1.5171348835979819E-12</v>
      </c>
      <c r="Q35" s="2">
        <f t="shared" si="5"/>
        <v>19749.07</v>
      </c>
    </row>
    <row r="36" spans="1:17" ht="12.75">
      <c r="A36" s="51" t="s">
        <v>61</v>
      </c>
      <c r="B36" s="53" t="s">
        <v>101</v>
      </c>
      <c r="C36" s="52">
        <v>34775.46</v>
      </c>
      <c r="D36" s="8"/>
      <c r="E36">
        <f t="shared" si="0"/>
        <v>-52.012693047445424</v>
      </c>
      <c r="F36">
        <f t="shared" si="1"/>
        <v>-52</v>
      </c>
      <c r="G36">
        <f t="shared" si="2"/>
        <v>-0.10020562628778862</v>
      </c>
      <c r="H36">
        <f t="shared" si="3"/>
        <v>-0.10020562628778862</v>
      </c>
      <c r="O36">
        <f t="shared" si="4"/>
        <v>-1.5162076535762824E-12</v>
      </c>
      <c r="Q36" s="2">
        <f t="shared" si="5"/>
        <v>19756.96</v>
      </c>
    </row>
    <row r="37" spans="1:17" ht="12.75">
      <c r="A37" s="51" t="s">
        <v>61</v>
      </c>
      <c r="B37" s="53" t="s">
        <v>101</v>
      </c>
      <c r="C37" s="52">
        <v>35186.2</v>
      </c>
      <c r="D37" s="8"/>
      <c r="E37">
        <f t="shared" si="0"/>
        <v>0.015745882061192408</v>
      </c>
      <c r="F37">
        <f t="shared" si="1"/>
        <v>0</v>
      </c>
      <c r="G37">
        <f t="shared" si="2"/>
        <v>0.12430631652387092</v>
      </c>
      <c r="H37">
        <f t="shared" si="3"/>
        <v>0.12430631652387092</v>
      </c>
      <c r="O37">
        <f t="shared" si="4"/>
        <v>-1.4679916924479065E-12</v>
      </c>
      <c r="Q37" s="2">
        <f t="shared" si="5"/>
        <v>20167.699999999997</v>
      </c>
    </row>
    <row r="38" spans="2:4" ht="12.75">
      <c r="B38" s="3"/>
      <c r="C38" s="8"/>
      <c r="D38" s="8"/>
    </row>
    <row r="39" spans="2:4" ht="12.75">
      <c r="B39" s="3"/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2">
      <selection activeCell="A11" sqref="A11:C26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26">P11</f>
        <v> AOLD 20.205 </v>
      </c>
      <c r="B11" s="3" t="str">
        <f aca="true" t="shared" si="1" ref="B11:B26">IF(H11=INT(H11),"I","II")</f>
        <v>I</v>
      </c>
      <c r="C11" s="8">
        <f aca="true" t="shared" si="2" ref="C11:C26">1*G11</f>
        <v>29691.3</v>
      </c>
      <c r="D11" s="10" t="str">
        <f aca="true" t="shared" si="3" ref="D11:D26">VLOOKUP(F11,I$1:J$5,2,FALSE)</f>
        <v>vis</v>
      </c>
      <c r="E11" s="46">
        <f>VLOOKUP(C11,A!C$21:E$973,3,FALSE)</f>
        <v>-696.023278984636</v>
      </c>
      <c r="F11" s="3" t="s">
        <v>47</v>
      </c>
      <c r="G11" s="10" t="str">
        <f aca="true" t="shared" si="4" ref="G11:G26">MID(I11,3,LEN(I11)-3)</f>
        <v>29691.30</v>
      </c>
      <c r="H11" s="8">
        <f aca="true" t="shared" si="5" ref="H11:H26">1*K11</f>
        <v>-39</v>
      </c>
      <c r="I11" s="47" t="s">
        <v>51</v>
      </c>
      <c r="J11" s="48" t="s">
        <v>52</v>
      </c>
      <c r="K11" s="47">
        <v>-39</v>
      </c>
      <c r="L11" s="47" t="s">
        <v>53</v>
      </c>
      <c r="M11" s="48" t="s">
        <v>54</v>
      </c>
      <c r="N11" s="48"/>
      <c r="O11" s="49" t="s">
        <v>55</v>
      </c>
      <c r="P11" s="49" t="s">
        <v>56</v>
      </c>
    </row>
    <row r="12" spans="1:16" ht="12.75" customHeight="1" thickBot="1">
      <c r="A12" s="8" t="str">
        <f t="shared" si="0"/>
        <v> AHSB 7.8.422 </v>
      </c>
      <c r="B12" s="3" t="str">
        <f t="shared" si="1"/>
        <v>I</v>
      </c>
      <c r="C12" s="8">
        <f t="shared" si="2"/>
        <v>29691.37</v>
      </c>
      <c r="D12" s="10" t="str">
        <f t="shared" si="3"/>
        <v>vis</v>
      </c>
      <c r="E12" s="46">
        <f>VLOOKUP(C12,A!C$21:E$973,3,FALSE)</f>
        <v>-696.0144120841028</v>
      </c>
      <c r="F12" s="3" t="s">
        <v>47</v>
      </c>
      <c r="G12" s="10" t="str">
        <f t="shared" si="4"/>
        <v>29691.37</v>
      </c>
      <c r="H12" s="8">
        <f t="shared" si="5"/>
        <v>-39</v>
      </c>
      <c r="I12" s="47" t="s">
        <v>57</v>
      </c>
      <c r="J12" s="48" t="s">
        <v>58</v>
      </c>
      <c r="K12" s="47">
        <v>-39</v>
      </c>
      <c r="L12" s="47" t="s">
        <v>59</v>
      </c>
      <c r="M12" s="48" t="s">
        <v>54</v>
      </c>
      <c r="N12" s="48"/>
      <c r="O12" s="49" t="s">
        <v>60</v>
      </c>
      <c r="P12" s="49" t="s">
        <v>61</v>
      </c>
    </row>
    <row r="13" spans="1:16" ht="12.75" customHeight="1" thickBot="1">
      <c r="A13" s="8" t="str">
        <f t="shared" si="0"/>
        <v> AOLD 20.205 </v>
      </c>
      <c r="B13" s="3" t="str">
        <f t="shared" si="1"/>
        <v>I</v>
      </c>
      <c r="C13" s="8">
        <f t="shared" si="2"/>
        <v>29715.25</v>
      </c>
      <c r="D13" s="10" t="str">
        <f t="shared" si="3"/>
        <v>vis</v>
      </c>
      <c r="E13" s="46">
        <f>VLOOKUP(C13,A!C$21:E$973,3,FALSE)</f>
        <v>-692.9895323021562</v>
      </c>
      <c r="F13" s="3" t="s">
        <v>47</v>
      </c>
      <c r="G13" s="10" t="str">
        <f t="shared" si="4"/>
        <v>29715.25</v>
      </c>
      <c r="H13" s="8">
        <f t="shared" si="5"/>
        <v>-36</v>
      </c>
      <c r="I13" s="47" t="s">
        <v>62</v>
      </c>
      <c r="J13" s="48" t="s">
        <v>63</v>
      </c>
      <c r="K13" s="47">
        <v>-36</v>
      </c>
      <c r="L13" s="47" t="s">
        <v>64</v>
      </c>
      <c r="M13" s="48" t="s">
        <v>54</v>
      </c>
      <c r="N13" s="48"/>
      <c r="O13" s="49" t="s">
        <v>55</v>
      </c>
      <c r="P13" s="49" t="s">
        <v>56</v>
      </c>
    </row>
    <row r="14" spans="1:16" ht="12.75" customHeight="1" thickBot="1">
      <c r="A14" s="8" t="str">
        <f t="shared" si="0"/>
        <v> AOLD 20.205 </v>
      </c>
      <c r="B14" s="3" t="str">
        <f t="shared" si="1"/>
        <v>I</v>
      </c>
      <c r="C14" s="8">
        <f t="shared" si="2"/>
        <v>29723.21</v>
      </c>
      <c r="D14" s="10" t="str">
        <f t="shared" si="3"/>
        <v>vis</v>
      </c>
      <c r="E14" s="46">
        <f>VLOOKUP(C14,A!C$21:E$973,3,FALSE)</f>
        <v>-691.9812390415076</v>
      </c>
      <c r="F14" s="3" t="s">
        <v>47</v>
      </c>
      <c r="G14" s="10" t="str">
        <f t="shared" si="4"/>
        <v>29723.21</v>
      </c>
      <c r="H14" s="8">
        <f t="shared" si="5"/>
        <v>-35</v>
      </c>
      <c r="I14" s="47" t="s">
        <v>65</v>
      </c>
      <c r="J14" s="48" t="s">
        <v>66</v>
      </c>
      <c r="K14" s="47">
        <v>-35</v>
      </c>
      <c r="L14" s="47" t="s">
        <v>67</v>
      </c>
      <c r="M14" s="48" t="s">
        <v>54</v>
      </c>
      <c r="N14" s="48"/>
      <c r="O14" s="49" t="s">
        <v>55</v>
      </c>
      <c r="P14" s="49" t="s">
        <v>56</v>
      </c>
    </row>
    <row r="15" spans="1:16" ht="12.75" customHeight="1" thickBot="1">
      <c r="A15" s="8" t="str">
        <f t="shared" si="0"/>
        <v> AOLD 20.205 </v>
      </c>
      <c r="B15" s="3" t="str">
        <f t="shared" si="1"/>
        <v>I</v>
      </c>
      <c r="C15" s="8">
        <f t="shared" si="2"/>
        <v>29778.19</v>
      </c>
      <c r="D15" s="10" t="str">
        <f t="shared" si="3"/>
        <v>vis</v>
      </c>
      <c r="E15" s="46">
        <f>VLOOKUP(C15,A!C$21:E$973,3,FALSE)</f>
        <v>-685.0169220226045</v>
      </c>
      <c r="F15" s="3" t="s">
        <v>47</v>
      </c>
      <c r="G15" s="10" t="str">
        <f t="shared" si="4"/>
        <v>29778.19</v>
      </c>
      <c r="H15" s="8">
        <f t="shared" si="5"/>
        <v>-28</v>
      </c>
      <c r="I15" s="47" t="s">
        <v>68</v>
      </c>
      <c r="J15" s="48" t="s">
        <v>69</v>
      </c>
      <c r="K15" s="47">
        <v>-28</v>
      </c>
      <c r="L15" s="47" t="s">
        <v>70</v>
      </c>
      <c r="M15" s="48" t="s">
        <v>54</v>
      </c>
      <c r="N15" s="48"/>
      <c r="O15" s="49" t="s">
        <v>55</v>
      </c>
      <c r="P15" s="49" t="s">
        <v>56</v>
      </c>
    </row>
    <row r="16" spans="1:16" ht="12.75" customHeight="1" thickBot="1">
      <c r="A16" s="8" t="str">
        <f t="shared" si="0"/>
        <v> AOLD 20.205 </v>
      </c>
      <c r="B16" s="3" t="str">
        <f t="shared" si="1"/>
        <v>I</v>
      </c>
      <c r="C16" s="8">
        <f t="shared" si="2"/>
        <v>29999.45</v>
      </c>
      <c r="D16" s="10" t="str">
        <f t="shared" si="3"/>
        <v>vis</v>
      </c>
      <c r="E16" s="46">
        <f>VLOOKUP(C16,A!C$21:E$973,3,FALSE)</f>
        <v>-656.9899161367819</v>
      </c>
      <c r="F16" s="3" t="s">
        <v>47</v>
      </c>
      <c r="G16" s="10" t="str">
        <f t="shared" si="4"/>
        <v>29999.45</v>
      </c>
      <c r="H16" s="8">
        <f t="shared" si="5"/>
        <v>0</v>
      </c>
      <c r="I16" s="47" t="s">
        <v>71</v>
      </c>
      <c r="J16" s="48" t="s">
        <v>72</v>
      </c>
      <c r="K16" s="47">
        <v>0</v>
      </c>
      <c r="L16" s="47" t="s">
        <v>64</v>
      </c>
      <c r="M16" s="48" t="s">
        <v>54</v>
      </c>
      <c r="N16" s="48"/>
      <c r="O16" s="49" t="s">
        <v>55</v>
      </c>
      <c r="P16" s="49" t="s">
        <v>56</v>
      </c>
    </row>
    <row r="17" spans="1:16" ht="12.75" customHeight="1" thickBot="1">
      <c r="A17" s="8" t="str">
        <f t="shared" si="0"/>
        <v> AHSB 7.8.422 </v>
      </c>
      <c r="B17" s="3" t="str">
        <f t="shared" si="1"/>
        <v>I</v>
      </c>
      <c r="C17" s="8">
        <f t="shared" si="2"/>
        <v>30078.34</v>
      </c>
      <c r="D17" s="10" t="str">
        <f t="shared" si="3"/>
        <v>vis</v>
      </c>
      <c r="E17" s="46">
        <f>VLOOKUP(C17,A!C$21:E$973,3,FALSE)</f>
        <v>-646.9969192357039</v>
      </c>
      <c r="F17" s="3" t="s">
        <v>47</v>
      </c>
      <c r="G17" s="10" t="str">
        <f t="shared" si="4"/>
        <v>30078.34</v>
      </c>
      <c r="H17" s="8">
        <f t="shared" si="5"/>
        <v>10</v>
      </c>
      <c r="I17" s="47" t="s">
        <v>73</v>
      </c>
      <c r="J17" s="48" t="s">
        <v>74</v>
      </c>
      <c r="K17" s="47">
        <v>10</v>
      </c>
      <c r="L17" s="47" t="s">
        <v>75</v>
      </c>
      <c r="M17" s="48" t="s">
        <v>54</v>
      </c>
      <c r="N17" s="48"/>
      <c r="O17" s="49" t="s">
        <v>60</v>
      </c>
      <c r="P17" s="49" t="s">
        <v>61</v>
      </c>
    </row>
    <row r="18" spans="1:16" ht="12.75" customHeight="1" thickBot="1">
      <c r="A18" s="8" t="str">
        <f t="shared" si="0"/>
        <v> AOLD 20.205 </v>
      </c>
      <c r="B18" s="3" t="str">
        <f t="shared" si="1"/>
        <v>I</v>
      </c>
      <c r="C18" s="8">
        <f t="shared" si="2"/>
        <v>30465.25</v>
      </c>
      <c r="D18" s="10" t="str">
        <f t="shared" si="3"/>
        <v>vis</v>
      </c>
      <c r="E18" s="46">
        <f>VLOOKUP(C18,A!C$21:E$973,3,FALSE)</f>
        <v>-597.9870265877623</v>
      </c>
      <c r="F18" s="3" t="s">
        <v>47</v>
      </c>
      <c r="G18" s="10" t="str">
        <f t="shared" si="4"/>
        <v>30465.25</v>
      </c>
      <c r="H18" s="8">
        <f t="shared" si="5"/>
        <v>59</v>
      </c>
      <c r="I18" s="47" t="s">
        <v>76</v>
      </c>
      <c r="J18" s="48" t="s">
        <v>77</v>
      </c>
      <c r="K18" s="47">
        <v>59</v>
      </c>
      <c r="L18" s="47" t="s">
        <v>78</v>
      </c>
      <c r="M18" s="48" t="s">
        <v>54</v>
      </c>
      <c r="N18" s="48"/>
      <c r="O18" s="49" t="s">
        <v>55</v>
      </c>
      <c r="P18" s="49" t="s">
        <v>56</v>
      </c>
    </row>
    <row r="19" spans="1:16" ht="12.75" customHeight="1" thickBot="1">
      <c r="A19" s="8" t="str">
        <f t="shared" si="0"/>
        <v> AOLD 20.205 </v>
      </c>
      <c r="B19" s="3" t="str">
        <f t="shared" si="1"/>
        <v>I</v>
      </c>
      <c r="C19" s="8">
        <f t="shared" si="2"/>
        <v>30749.27</v>
      </c>
      <c r="D19" s="10" t="str">
        <f t="shared" si="3"/>
        <v>vis</v>
      </c>
      <c r="E19" s="46">
        <f>VLOOKUP(C19,A!C$21:E$973,3,FALSE)</f>
        <v>-562.0102110237594</v>
      </c>
      <c r="F19" s="3" t="s">
        <v>47</v>
      </c>
      <c r="G19" s="10" t="str">
        <f t="shared" si="4"/>
        <v>30749.27</v>
      </c>
      <c r="H19" s="8">
        <f t="shared" si="5"/>
        <v>95</v>
      </c>
      <c r="I19" s="47" t="s">
        <v>79</v>
      </c>
      <c r="J19" s="48" t="s">
        <v>80</v>
      </c>
      <c r="K19" s="47">
        <v>95</v>
      </c>
      <c r="L19" s="47" t="s">
        <v>81</v>
      </c>
      <c r="M19" s="48" t="s">
        <v>54</v>
      </c>
      <c r="N19" s="48"/>
      <c r="O19" s="49" t="s">
        <v>55</v>
      </c>
      <c r="P19" s="49" t="s">
        <v>56</v>
      </c>
    </row>
    <row r="20" spans="1:16" ht="12.75" customHeight="1" thickBot="1">
      <c r="A20" s="8" t="str">
        <f t="shared" si="0"/>
        <v> AOLD 20.205 </v>
      </c>
      <c r="B20" s="3" t="str">
        <f t="shared" si="1"/>
        <v>I</v>
      </c>
      <c r="C20" s="8">
        <f t="shared" si="2"/>
        <v>30765.3</v>
      </c>
      <c r="D20" s="10" t="str">
        <f t="shared" si="3"/>
        <v>vis</v>
      </c>
      <c r="E20" s="46">
        <f>VLOOKUP(C20,A!C$21:E$973,3,FALSE)</f>
        <v>-559.979690801624</v>
      </c>
      <c r="F20" s="3" t="s">
        <v>47</v>
      </c>
      <c r="G20" s="10" t="str">
        <f t="shared" si="4"/>
        <v>30765.30</v>
      </c>
      <c r="H20" s="8">
        <f t="shared" si="5"/>
        <v>97</v>
      </c>
      <c r="I20" s="47" t="s">
        <v>82</v>
      </c>
      <c r="J20" s="48" t="s">
        <v>83</v>
      </c>
      <c r="K20" s="47">
        <v>97</v>
      </c>
      <c r="L20" s="47" t="s">
        <v>84</v>
      </c>
      <c r="M20" s="48" t="s">
        <v>54</v>
      </c>
      <c r="N20" s="48"/>
      <c r="O20" s="49" t="s">
        <v>55</v>
      </c>
      <c r="P20" s="49" t="s">
        <v>56</v>
      </c>
    </row>
    <row r="21" spans="1:16" ht="12.75" customHeight="1" thickBot="1">
      <c r="A21" s="8" t="str">
        <f t="shared" si="0"/>
        <v> AHSB 7.8.422 </v>
      </c>
      <c r="B21" s="3" t="str">
        <f t="shared" si="1"/>
        <v>I</v>
      </c>
      <c r="C21" s="8">
        <f t="shared" si="2"/>
        <v>31033.49</v>
      </c>
      <c r="D21" s="10" t="str">
        <f t="shared" si="3"/>
        <v>vis</v>
      </c>
      <c r="E21" s="46">
        <f>VLOOKUP(C21,A!C$21:E$973,3,FALSE)</f>
        <v>-526.0080614582325</v>
      </c>
      <c r="F21" s="3" t="s">
        <v>47</v>
      </c>
      <c r="G21" s="10" t="str">
        <f t="shared" si="4"/>
        <v>31033.49</v>
      </c>
      <c r="H21" s="8">
        <f t="shared" si="5"/>
        <v>131</v>
      </c>
      <c r="I21" s="47" t="s">
        <v>85</v>
      </c>
      <c r="J21" s="48" t="s">
        <v>86</v>
      </c>
      <c r="K21" s="47">
        <v>131</v>
      </c>
      <c r="L21" s="47" t="s">
        <v>87</v>
      </c>
      <c r="M21" s="48" t="s">
        <v>54</v>
      </c>
      <c r="N21" s="48"/>
      <c r="O21" s="49" t="s">
        <v>60</v>
      </c>
      <c r="P21" s="49" t="s">
        <v>61</v>
      </c>
    </row>
    <row r="22" spans="1:16" ht="12.75" customHeight="1" thickBot="1">
      <c r="A22" s="8" t="str">
        <f t="shared" si="0"/>
        <v> AHSB 7.8.422 </v>
      </c>
      <c r="B22" s="3" t="str">
        <f t="shared" si="1"/>
        <v>I</v>
      </c>
      <c r="C22" s="8">
        <f t="shared" si="2"/>
        <v>32233.43</v>
      </c>
      <c r="D22" s="10" t="str">
        <f t="shared" si="3"/>
        <v>vis</v>
      </c>
      <c r="E22" s="46">
        <f>VLOOKUP(C22,A!C$21:E$973,3,FALSE)</f>
        <v>-374.01165251565965</v>
      </c>
      <c r="F22" s="3" t="s">
        <v>47</v>
      </c>
      <c r="G22" s="10" t="str">
        <f t="shared" si="4"/>
        <v>32233.43</v>
      </c>
      <c r="H22" s="8">
        <f t="shared" si="5"/>
        <v>283</v>
      </c>
      <c r="I22" s="47" t="s">
        <v>88</v>
      </c>
      <c r="J22" s="48" t="s">
        <v>89</v>
      </c>
      <c r="K22" s="47">
        <v>283</v>
      </c>
      <c r="L22" s="47" t="s">
        <v>81</v>
      </c>
      <c r="M22" s="48" t="s">
        <v>54</v>
      </c>
      <c r="N22" s="48"/>
      <c r="O22" s="49" t="s">
        <v>60</v>
      </c>
      <c r="P22" s="49" t="s">
        <v>61</v>
      </c>
    </row>
    <row r="23" spans="1:16" ht="12.75" customHeight="1" thickBot="1">
      <c r="A23" s="8" t="str">
        <f t="shared" si="0"/>
        <v> AHSB 7.8.422 </v>
      </c>
      <c r="B23" s="3" t="str">
        <f t="shared" si="1"/>
        <v>I</v>
      </c>
      <c r="C23" s="8">
        <f t="shared" si="2"/>
        <v>33220.46</v>
      </c>
      <c r="D23" s="10" t="str">
        <f t="shared" si="3"/>
        <v>vis</v>
      </c>
      <c r="E23" s="46">
        <f>VLOOKUP(C23,A!C$21:E$973,3,FALSE)</f>
        <v>-248.98455489528882</v>
      </c>
      <c r="F23" s="3" t="s">
        <v>47</v>
      </c>
      <c r="G23" s="10" t="str">
        <f t="shared" si="4"/>
        <v>33220.46</v>
      </c>
      <c r="H23" s="8">
        <f t="shared" si="5"/>
        <v>408</v>
      </c>
      <c r="I23" s="47" t="s">
        <v>90</v>
      </c>
      <c r="J23" s="48" t="s">
        <v>91</v>
      </c>
      <c r="K23" s="47">
        <v>408</v>
      </c>
      <c r="L23" s="47" t="s">
        <v>92</v>
      </c>
      <c r="M23" s="48" t="s">
        <v>54</v>
      </c>
      <c r="N23" s="48"/>
      <c r="O23" s="49" t="s">
        <v>60</v>
      </c>
      <c r="P23" s="49" t="s">
        <v>61</v>
      </c>
    </row>
    <row r="24" spans="1:16" ht="12.75" customHeight="1" thickBot="1">
      <c r="A24" s="8" t="str">
        <f t="shared" si="0"/>
        <v> AHSB 7.8.422 </v>
      </c>
      <c r="B24" s="3" t="str">
        <f t="shared" si="1"/>
        <v>I</v>
      </c>
      <c r="C24" s="8">
        <f t="shared" si="2"/>
        <v>34767.57</v>
      </c>
      <c r="D24" s="10" t="str">
        <f t="shared" si="3"/>
        <v>vis</v>
      </c>
      <c r="E24" s="46">
        <f>VLOOKUP(C24,A!C$21:E$973,3,FALSE)</f>
        <v>-53.012119407560775</v>
      </c>
      <c r="F24" s="3" t="s">
        <v>47</v>
      </c>
      <c r="G24" s="10" t="str">
        <f t="shared" si="4"/>
        <v>34767.57</v>
      </c>
      <c r="H24" s="8">
        <f t="shared" si="5"/>
        <v>604</v>
      </c>
      <c r="I24" s="47" t="s">
        <v>93</v>
      </c>
      <c r="J24" s="48" t="s">
        <v>94</v>
      </c>
      <c r="K24" s="47">
        <v>604</v>
      </c>
      <c r="L24" s="47" t="s">
        <v>95</v>
      </c>
      <c r="M24" s="48" t="s">
        <v>54</v>
      </c>
      <c r="N24" s="48"/>
      <c r="O24" s="49" t="s">
        <v>60</v>
      </c>
      <c r="P24" s="49" t="s">
        <v>61</v>
      </c>
    </row>
    <row r="25" spans="1:16" ht="12.75" customHeight="1" thickBot="1">
      <c r="A25" s="8" t="str">
        <f t="shared" si="0"/>
        <v> AHSB 7.8.422 </v>
      </c>
      <c r="B25" s="3" t="str">
        <f t="shared" si="1"/>
        <v>I</v>
      </c>
      <c r="C25" s="8">
        <f t="shared" si="2"/>
        <v>34775.46</v>
      </c>
      <c r="D25" s="10" t="str">
        <f t="shared" si="3"/>
        <v>vis</v>
      </c>
      <c r="E25" s="46">
        <f>VLOOKUP(C25,A!C$21:E$973,3,FALSE)</f>
        <v>-52.012693047445424</v>
      </c>
      <c r="F25" s="3" t="s">
        <v>47</v>
      </c>
      <c r="G25" s="10" t="str">
        <f t="shared" si="4"/>
        <v>34775.46</v>
      </c>
      <c r="H25" s="8">
        <f t="shared" si="5"/>
        <v>605</v>
      </c>
      <c r="I25" s="47" t="s">
        <v>96</v>
      </c>
      <c r="J25" s="48" t="s">
        <v>97</v>
      </c>
      <c r="K25" s="47">
        <v>605</v>
      </c>
      <c r="L25" s="47" t="s">
        <v>95</v>
      </c>
      <c r="M25" s="48" t="s">
        <v>54</v>
      </c>
      <c r="N25" s="48"/>
      <c r="O25" s="49" t="s">
        <v>60</v>
      </c>
      <c r="P25" s="49" t="s">
        <v>61</v>
      </c>
    </row>
    <row r="26" spans="1:16" ht="12.75" customHeight="1" thickBot="1">
      <c r="A26" s="8" t="str">
        <f t="shared" si="0"/>
        <v> AHSB 7.8.422 </v>
      </c>
      <c r="B26" s="3" t="str">
        <f t="shared" si="1"/>
        <v>I</v>
      </c>
      <c r="C26" s="8">
        <f t="shared" si="2"/>
        <v>35186.2</v>
      </c>
      <c r="D26" s="10" t="str">
        <f t="shared" si="3"/>
        <v>vis</v>
      </c>
      <c r="E26" s="46">
        <f>VLOOKUP(C26,A!C$21:E$973,3,FALSE)</f>
        <v>0.015745882061192408</v>
      </c>
      <c r="F26" s="3" t="s">
        <v>47</v>
      </c>
      <c r="G26" s="10" t="str">
        <f t="shared" si="4"/>
        <v>35186.20</v>
      </c>
      <c r="H26" s="8">
        <f t="shared" si="5"/>
        <v>657</v>
      </c>
      <c r="I26" s="47" t="s">
        <v>98</v>
      </c>
      <c r="J26" s="48" t="s">
        <v>99</v>
      </c>
      <c r="K26" s="47">
        <v>657</v>
      </c>
      <c r="L26" s="47" t="s">
        <v>100</v>
      </c>
      <c r="M26" s="48" t="s">
        <v>54</v>
      </c>
      <c r="N26" s="48"/>
      <c r="O26" s="49" t="s">
        <v>60</v>
      </c>
      <c r="P26" s="49" t="s">
        <v>61</v>
      </c>
    </row>
    <row r="27" spans="2:6" ht="12.75">
      <c r="B27" s="3"/>
      <c r="E27" s="46"/>
      <c r="F27" s="3"/>
    </row>
    <row r="28" spans="2:6" ht="12.75">
      <c r="B28" s="3"/>
      <c r="E28" s="46"/>
      <c r="F28" s="3"/>
    </row>
    <row r="29" spans="2:6" ht="12.75">
      <c r="B29" s="3"/>
      <c r="E29" s="46"/>
      <c r="F29" s="3"/>
    </row>
    <row r="30" spans="2:6" ht="12.75">
      <c r="B30" s="3"/>
      <c r="E30" s="46"/>
      <c r="F30" s="3"/>
    </row>
    <row r="31" spans="2:6" ht="12.75">
      <c r="B31" s="3"/>
      <c r="E31" s="46"/>
      <c r="F31" s="3"/>
    </row>
    <row r="32" spans="2:6" ht="12.75">
      <c r="B32" s="3"/>
      <c r="E32" s="46"/>
      <c r="F32" s="3"/>
    </row>
    <row r="33" spans="2:6" ht="12.75">
      <c r="B33" s="3"/>
      <c r="E33" s="46"/>
      <c r="F33" s="3"/>
    </row>
    <row r="34" spans="2:6" ht="12.75">
      <c r="B34" s="3"/>
      <c r="E34" s="46"/>
      <c r="F34" s="3"/>
    </row>
    <row r="35" spans="2:6" ht="12.75">
      <c r="B35" s="3"/>
      <c r="E35" s="46"/>
      <c r="F35" s="3"/>
    </row>
    <row r="36" spans="2:6" ht="12.75">
      <c r="B36" s="3"/>
      <c r="E36" s="46"/>
      <c r="F36" s="3"/>
    </row>
    <row r="37" spans="2:6" ht="12.75">
      <c r="B37" s="3"/>
      <c r="E37" s="46"/>
      <c r="F37" s="3"/>
    </row>
    <row r="38" spans="2:6" ht="12.75">
      <c r="B38" s="3"/>
      <c r="E38" s="46"/>
      <c r="F38" s="3"/>
    </row>
    <row r="39" spans="2:6" ht="12.75">
      <c r="B39" s="3"/>
      <c r="E39" s="46"/>
      <c r="F39" s="3"/>
    </row>
    <row r="40" spans="2:6" ht="12.75">
      <c r="B40" s="3"/>
      <c r="E40" s="46"/>
      <c r="F40" s="3"/>
    </row>
    <row r="41" spans="2:6" ht="12.75">
      <c r="B41" s="3"/>
      <c r="E41" s="46"/>
      <c r="F41" s="3"/>
    </row>
    <row r="42" spans="2:6" ht="12.75">
      <c r="B42" s="3"/>
      <c r="E42" s="46"/>
      <c r="F42" s="3"/>
    </row>
    <row r="43" spans="2:6" ht="12.75">
      <c r="B43" s="3"/>
      <c r="E43" s="46"/>
      <c r="F43" s="3"/>
    </row>
    <row r="44" spans="2:6" ht="12.75">
      <c r="B44" s="3"/>
      <c r="E44" s="46"/>
      <c r="F44" s="3"/>
    </row>
    <row r="45" spans="2:6" ht="12.75">
      <c r="B45" s="3"/>
      <c r="E45" s="46"/>
      <c r="F45" s="3"/>
    </row>
    <row r="46" spans="2:6" ht="12.75">
      <c r="B46" s="3"/>
      <c r="E46" s="46"/>
      <c r="F46" s="3"/>
    </row>
    <row r="47" spans="2:6" ht="12.75">
      <c r="B47" s="3"/>
      <c r="E47" s="46"/>
      <c r="F47" s="3"/>
    </row>
    <row r="48" spans="2:6" ht="12.75">
      <c r="B48" s="3"/>
      <c r="E48" s="46"/>
      <c r="F48" s="3"/>
    </row>
    <row r="49" spans="2:6" ht="12.75">
      <c r="B49" s="3"/>
      <c r="E49" s="46"/>
      <c r="F49" s="3"/>
    </row>
    <row r="50" spans="2:6" ht="12.75">
      <c r="B50" s="3"/>
      <c r="E50" s="46"/>
      <c r="F50" s="3"/>
    </row>
    <row r="51" spans="2:6" ht="12.75">
      <c r="B51" s="3"/>
      <c r="E51" s="46"/>
      <c r="F51" s="3"/>
    </row>
    <row r="52" spans="2:6" ht="12.75">
      <c r="B52" s="3"/>
      <c r="E52" s="46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