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4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<sst xmlns="http://schemas.openxmlformats.org/spreadsheetml/2006/main" count="407" uniqueCount="176">
  <si>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</si>
  <si>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</si>
  <si>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</si>
  <si>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</si>
  <si>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</si>
  <si>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</si>
  <si>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</si>
  <si>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</si>
  <si>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</si>
  <si>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</si>
  <si>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</si>
  <si>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</si>
  <si>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</si>
  <si>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</si>
  <si>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</si>
  <si>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</si>
  <si>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</si>
  <si>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</si>
  <si>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</si>
  <si>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</si>
  <si>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</si>
  <si>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</si>
  <si>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</si>
  <si>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</si>
  <si>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</si>
  <si>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</si>
  <si>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</si>
  <si>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</si>
  <si>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Dedoch A</t>
  </si>
  <si>
    <t>BBSAG Bull.104</t>
  </si>
  <si>
    <t>B</t>
  </si>
  <si>
    <t>11 0.0030</t>
  </si>
  <si>
    <t>BBSAG Bull.111</t>
  </si>
  <si>
    <t>II</t>
  </si>
  <si>
    <t>BBSAG</t>
  </si>
  <si>
    <t>Cracow</t>
  </si>
  <si>
    <t># of data points:</t>
  </si>
  <si>
    <t>EB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</si>
  <si>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</si>
  <si>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</si>
  <si>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</si>
  <si>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</si>
  <si>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</si>
  <si>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</si>
  <si>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</si>
  <si>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</si>
  <si>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</si>
  <si>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</si>
  <si>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</si>
  <si>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2425621.517 </t>
  </si>
  <si>
    <t> 10.01.1929 00:24 </t>
  </si>
  <si>
    <t> 0.052 </t>
  </si>
  <si>
    <t>P </t>
  </si>
  <si>
    <t> L.Meinunger </t>
  </si>
  <si>
    <t> MVS 2.46 </t>
  </si>
  <si>
    <t>2427398.580 </t>
  </si>
  <si>
    <t> 22.11.1933 01:55 </t>
  </si>
  <si>
    <t> 0.000 </t>
  </si>
  <si>
    <t>2429219.551 </t>
  </si>
  <si>
    <t> 17.11.1938 01:13 </t>
  </si>
  <si>
    <t> 0.016 </t>
  </si>
  <si>
    <t>2429590.626 </t>
  </si>
  <si>
    <t> 23.11.1939 03:01 </t>
  </si>
  <si>
    <t> 0.010 </t>
  </si>
  <si>
    <t>2429619.625 </t>
  </si>
  <si>
    <t> 22.12.1939 03:00 </t>
  </si>
  <si>
    <t> 0.043 </t>
  </si>
  <si>
    <t>2429634.591 </t>
  </si>
  <si>
    <t> 06.01.1940 02:11 </t>
  </si>
  <si>
    <t> 0.134 </t>
  </si>
  <si>
    <t>2429641.533 </t>
  </si>
  <si>
    <t> 13.01.1940 00:47 </t>
  </si>
  <si>
    <t> 0.031 </t>
  </si>
  <si>
    <t>2430377.431 </t>
  </si>
  <si>
    <t> 17.01.1942 22:20 </t>
  </si>
  <si>
    <t>2430428.377 </t>
  </si>
  <si>
    <t> 09.03.1942 21:02 </t>
  </si>
  <si>
    <t> 0.090 </t>
  </si>
  <si>
    <t>2430457.25 </t>
  </si>
  <si>
    <t> 07.04.1942 18:00 </t>
  </si>
  <si>
    <t> -0.00 </t>
  </si>
  <si>
    <t>V </t>
  </si>
  <si>
    <t> J.Pagaczewski </t>
  </si>
  <si>
    <t> COVS </t>
  </si>
  <si>
    <t>2431447.605 </t>
  </si>
  <si>
    <t> 23.12.1944 02:31 </t>
  </si>
  <si>
    <t> 0.021 </t>
  </si>
  <si>
    <t>2431462.438 </t>
  </si>
  <si>
    <t> 06.01.1945 22:30 </t>
  </si>
  <si>
    <t> -0.020 </t>
  </si>
  <si>
    <t>2431469.463 </t>
  </si>
  <si>
    <t> 13.01.1945 23:06 </t>
  </si>
  <si>
    <t> -0.041 </t>
  </si>
  <si>
    <t>2432131.687 </t>
  </si>
  <si>
    <t> 07.11.1946 04:29 </t>
  </si>
  <si>
    <t> -0.125 </t>
  </si>
  <si>
    <t>2432234.426 </t>
  </si>
  <si>
    <t> 17.02.1947 22:13 </t>
  </si>
  <si>
    <t> 0.058 </t>
  </si>
  <si>
    <t>2432889.550 </t>
  </si>
  <si>
    <t> 04.12.1948 01:12 </t>
  </si>
  <si>
    <t> -0.080 </t>
  </si>
  <si>
    <t>2433239.632 </t>
  </si>
  <si>
    <t> 19.11.1949 03:10 </t>
  </si>
  <si>
    <t> 0.059 </t>
  </si>
  <si>
    <t>2433348.352 </t>
  </si>
  <si>
    <t> 07.03.1950 20:26 </t>
  </si>
  <si>
    <t> -0.040 </t>
  </si>
  <si>
    <t>2434808.338 </t>
  </si>
  <si>
    <t> 06.03.1954 20:06 </t>
  </si>
  <si>
    <t> -0.106 </t>
  </si>
  <si>
    <t>2435052.596 </t>
  </si>
  <si>
    <t> 06.11.1954 02:18 </t>
  </si>
  <si>
    <t> -0.104 </t>
  </si>
  <si>
    <t>2435191.327 </t>
  </si>
  <si>
    <t> 24.03.1955 19:50 </t>
  </si>
  <si>
    <t>2435839.542 </t>
  </si>
  <si>
    <t> 01.01.1957 01:00 </t>
  </si>
  <si>
    <t>2435868.420 </t>
  </si>
  <si>
    <t> 29.01.1957 22:04 </t>
  </si>
  <si>
    <t> -0.030 </t>
  </si>
  <si>
    <t>2435875.469 </t>
  </si>
  <si>
    <t> 05.02.1957 23:15 </t>
  </si>
  <si>
    <t> -0.027 </t>
  </si>
  <si>
    <t>2437317.420 </t>
  </si>
  <si>
    <t> 17.01.1961 22:04 </t>
  </si>
  <si>
    <t> -0.123 </t>
  </si>
  <si>
    <t>2437667.532 </t>
  </si>
  <si>
    <t> 03.01.1962 00:46 </t>
  </si>
  <si>
    <t> 0.046 </t>
  </si>
  <si>
    <t>2437936.640 </t>
  </si>
  <si>
    <t> 29.09.1962 03:21 </t>
  </si>
  <si>
    <t> -0.153 </t>
  </si>
  <si>
    <t>2438002.570 </t>
  </si>
  <si>
    <t> 04.12.1962 01:40 </t>
  </si>
  <si>
    <t>2438005.600 </t>
  </si>
  <si>
    <t> 07.12.1962 02:24 </t>
  </si>
  <si>
    <t> -0.085 </t>
  </si>
  <si>
    <t>2448289.372 </t>
  </si>
  <si>
    <t> 01.02.1991 20:55 </t>
  </si>
  <si>
    <t> -0.094 </t>
  </si>
  <si>
    <t> A.Dedoch </t>
  </si>
  <si>
    <t> BBS 104 </t>
  </si>
  <si>
    <t>2448602.455 </t>
  </si>
  <si>
    <t> 11.12.1991 22:55 </t>
  </si>
  <si>
    <t> -0.159 </t>
  </si>
  <si>
    <t>2448605.581 </t>
  </si>
  <si>
    <t> 15.12.1991 01:56 </t>
  </si>
  <si>
    <t> -0.164 </t>
  </si>
  <si>
    <t>2448642.374 </t>
  </si>
  <si>
    <t> 20.01.1992 20:58 </t>
  </si>
  <si>
    <t> -0.166 </t>
  </si>
  <si>
    <t>2448678.392 </t>
  </si>
  <si>
    <t> 25.02.1992 21:24 </t>
  </si>
  <si>
    <t> -0.160 </t>
  </si>
  <si>
    <t>2449002.503 </t>
  </si>
  <si>
    <t> 15.01.1993 00:04 </t>
  </si>
  <si>
    <t> -0.157 </t>
  </si>
  <si>
    <t>2449006.396 </t>
  </si>
  <si>
    <t> 18.01.1993 21:30 </t>
  </si>
  <si>
    <t> -0.179 </t>
  </si>
  <si>
    <t>2450113.358 </t>
  </si>
  <si>
    <t> 30.01.1996 20:35 </t>
  </si>
  <si>
    <t> -0.195 </t>
  </si>
  <si>
    <t> BBS 111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</si>
  <si>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</si>
  <si>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</si>
  <si>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</si>
  <si>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</si>
  <si>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</si>
  <si>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</si>
  <si>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</si>
  <si>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</si>
  <si>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</si>
  <si>
    <t>BAD?</t>
  </si>
  <si>
    <t>HY Mon / GSC 5410-1020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</si>
</sst>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17" fillId="0" borderId="10" xfId="0" applyFont="1" applyBorder="1" applyAlignment="1">
      <alignment horizontal="center"/>
    </xf>
    <xf numFmtId="0" fontId="0" fillId="0" borderId="18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05"/>
          <c:w val="0.9147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Cracow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A!$F$21:$F$994</c:f>
              <c:numCache/>
            </c:numRef>
          </c:xVal>
          <c:yVal>
            <c:numRef>
              <c:f>A!$H$21:$H$994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plus>
            <c:minus>
              <c:numRef>
                <c:f>A!$D$21:$D$994</c:f>
                <c:numCache>
                  <c:ptCount val="9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A!$I$21:$I$994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A!$D$21:$D$45</c:f>
                <c:numCache>
                  <c:ptCount val="2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</c:numCache>
              </c:numRef>
            </c:plus>
            <c:minus>
              <c:numRef>
                <c:f>A!$D$21:$D$45</c:f>
                <c:numCache>
                  <c:ptCount val="2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A!$J$21:$J$994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A!$D$21:$D$94</c:f>
                <c:numCache>
                  <c:ptCount val="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</c:numCache>
              </c:numRef>
            </c:plus>
            <c:minus>
              <c:numRef>
                <c:f>A!$D$21:$D$94</c:f>
                <c:numCache>
                  <c:ptCount val="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A!$K$21:$K$994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A!$D$21:$D$94</c:f>
                <c:numCache>
                  <c:ptCount val="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</c:numCache>
              </c:numRef>
            </c:plus>
            <c:minus>
              <c:numRef>
                <c:f>A!$D$21:$D$94</c:f>
                <c:numCache>
                  <c:ptCount val="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A!$L$21:$L$994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A!$D$21:$D$94</c:f>
                <c:numCache>
                  <c:ptCount val="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</c:numCache>
              </c:numRef>
            </c:plus>
            <c:minus>
              <c:numRef>
                <c:f>A!$D$21:$D$94</c:f>
                <c:numCache>
                  <c:ptCount val="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A!$M$21:$M$994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A!$D$21:$D$94</c:f>
                <c:numCache>
                  <c:ptCount val="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</c:numCache>
              </c:numRef>
            </c:plus>
            <c:minus>
              <c:numRef>
                <c:f>A!$D$21:$D$94</c:f>
                <c:numCache>
                  <c:ptCount val="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0.003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A!$F$21:$F$994</c:f>
              <c:numCache/>
            </c:numRef>
          </c:xVal>
          <c:yVal>
            <c:numRef>
              <c:f>A!$N$21:$N$994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A!$F$21:$F$994</c:f>
              <c:numCache/>
            </c:numRef>
          </c:xVal>
          <c:yVal>
            <c:numRef>
              <c:f>A!$O$21:$O$994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30649149"/>
        <c:axId val="7406886"/>
      </c:scatterChart>
      <c:valAx>
        <c:axId val="30649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6886"/>
        <c:crosses val="autoZero"/>
        <c:crossBetween val="midCat"/>
        <c:dispUnits/>
      </c:valAx>
      <c:valAx>
        <c:axId val="7406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91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6"/>
          <c:y val="0.92925"/>
          <c:w val="0.796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17</xdr:col>
      <xdr:colOff>514350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14850" y="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175</v>
      </c>
      <c r="C1" s="13"/>
    </row>
    <row r="2" spans="1:2" ht="12.75">
      <c r="A2" t="s">
        <v>24</v>
      </c>
      <c r="B2" s="41" t="s">
        <v>37</v>
      </c>
    </row>
    <row r="4" spans="1:4" ht="12.75">
      <c r="A4" s="8" t="s">
        <v>0</v>
      </c>
      <c r="C4" s="3">
        <v>27397.797</v>
      </c>
      <c r="D4" s="4">
        <v>1.56574</v>
      </c>
    </row>
    <row r="5" spans="1:4" ht="12.75">
      <c r="A5" s="31" t="s">
        <v>166</v>
      </c>
      <c r="B5" s="15"/>
      <c r="C5" s="32">
        <v>-9.5</v>
      </c>
      <c r="D5" s="15" t="s">
        <v>167</v>
      </c>
    </row>
    <row r="6" ht="12.75">
      <c r="A6" s="8" t="s">
        <v>1</v>
      </c>
    </row>
    <row r="7" spans="1:3" ht="12.75">
      <c r="A7" t="s">
        <v>2</v>
      </c>
      <c r="C7">
        <f>+C4</f>
        <v>27397.797</v>
      </c>
    </row>
    <row r="8" spans="1:3" ht="12.75">
      <c r="A8" t="s">
        <v>3</v>
      </c>
      <c r="C8">
        <f>+D4</f>
        <v>1.56574</v>
      </c>
    </row>
    <row r="9" spans="1:4" ht="12.75">
      <c r="A9" s="33" t="s">
        <v>168</v>
      </c>
      <c r="B9" s="34">
        <v>21</v>
      </c>
      <c r="C9" s="35" t="str">
        <f>"F"&amp;B9</f>
        <v>F21</v>
      </c>
      <c r="D9" s="12" t="str">
        <f>"G"&amp;B9</f>
        <v>G21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36">
        <f ca="1">INTERCEPT(INDIRECT($D$9):G978,INDIRECT($C$9):F978)</f>
        <v>0.04333249039460624</v>
      </c>
      <c r="D11" s="6"/>
    </row>
    <row r="12" spans="1:4" ht="12.75">
      <c r="A12" t="s">
        <v>17</v>
      </c>
      <c r="C12" s="36">
        <f ca="1">SLOPE(INDIRECT($D$9):G978,INDIRECT($C$9):F978)</f>
        <v>-1.4789359869307107E-05</v>
      </c>
      <c r="D12" s="6"/>
    </row>
    <row r="13" spans="3:4" ht="12.75">
      <c r="C13" s="6"/>
      <c r="D13" s="6"/>
    </row>
    <row r="14" ht="12.75">
      <c r="C14" s="12"/>
    </row>
    <row r="15" spans="1:6" ht="12.75">
      <c r="A15" s="5" t="s">
        <v>18</v>
      </c>
      <c r="C15" s="11">
        <v>50113.358</v>
      </c>
      <c r="E15" s="37" t="s">
        <v>169</v>
      </c>
      <c r="F15" s="32">
        <v>1</v>
      </c>
    </row>
    <row r="16" spans="1:6" ht="12.75">
      <c r="A16" s="8" t="s">
        <v>4</v>
      </c>
      <c r="C16">
        <f>+$C8+C12</f>
        <v>1.5657252106401307</v>
      </c>
      <c r="E16" s="37" t="s">
        <v>170</v>
      </c>
      <c r="F16" s="38">
        <f ca="1">NOW()+15018.5+$C$5/24</f>
        <v>59903.71735416666</v>
      </c>
    </row>
    <row r="17" spans="1:6" ht="13.5" thickBot="1">
      <c r="A17" s="37" t="s">
        <v>36</v>
      </c>
      <c r="B17" s="15"/>
      <c r="C17" s="15">
        <f>COUNT(C21:C2177)</f>
        <v>42</v>
      </c>
      <c r="E17" s="37" t="s">
        <v>171</v>
      </c>
      <c r="F17" s="38">
        <f>ROUND(2*(F16-$C$7)/$C$8,0)/2+F15</f>
        <v>20761.5</v>
      </c>
    </row>
    <row r="18" spans="1:6" ht="12.75">
      <c r="A18" s="8" t="s">
        <v>5</v>
      </c>
      <c r="C18" s="3">
        <f>+C15</f>
        <v>50113.358</v>
      </c>
      <c r="D18" s="4">
        <f>+C16</f>
        <v>1.5657252106401307</v>
      </c>
      <c r="E18" s="37" t="s">
        <v>172</v>
      </c>
      <c r="F18" s="12">
        <f>ROUND(2*(F16-$C$15)/$C$16,0)/2+F15</f>
        <v>6254</v>
      </c>
    </row>
    <row r="19" spans="5:18" ht="13.5" thickTop="1">
      <c r="E19" s="37" t="s">
        <v>173</v>
      </c>
      <c r="F19" s="39">
        <f>+$C$15+$C$16*F18-15018.5-$C$5/24</f>
        <v>44887.299300676714</v>
      </c>
      <c r="R19">
        <f>SUM(R21:R130)</f>
        <v>0.6606375178741051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35</v>
      </c>
      <c r="I20" s="10" t="s">
        <v>12</v>
      </c>
      <c r="J20" s="10" t="s">
        <v>34</v>
      </c>
      <c r="K20" s="10" t="s">
        <v>19</v>
      </c>
      <c r="L20" s="10" t="s">
        <v>25</v>
      </c>
      <c r="M20" s="10" t="s">
        <v>26</v>
      </c>
      <c r="N20" s="10" t="s">
        <v>27</v>
      </c>
      <c r="O20" s="10" t="s">
        <v>23</v>
      </c>
      <c r="P20" s="9" t="s">
        <v>22</v>
      </c>
      <c r="Q20" s="7" t="s">
        <v>15</v>
      </c>
      <c r="U20" s="40" t="s">
        <v>174</v>
      </c>
    </row>
    <row r="21" spans="1:18" ht="12.75">
      <c r="A21" t="s">
        <v>35</v>
      </c>
      <c r="C21">
        <v>25620.744</v>
      </c>
      <c r="D21" s="6"/>
      <c r="E21">
        <f aca="true" t="shared" si="0" ref="E21:E62">+(C21-C$7)/C$8</f>
        <v>-1134.9604659777485</v>
      </c>
      <c r="F21">
        <f aca="true" t="shared" si="1" ref="F21:F62">ROUND(2*E21,0)/2</f>
        <v>-1135</v>
      </c>
      <c r="G21">
        <f aca="true" t="shared" si="2" ref="G21:G51">+C21-(C$7+F21*C$8)</f>
        <v>0.06190000000060536</v>
      </c>
      <c r="H21">
        <f>+G21</f>
        <v>0.06190000000060536</v>
      </c>
      <c r="O21">
        <f aca="true" t="shared" si="3" ref="O21:O62">+C$11+C$12*$F21</f>
        <v>0.0601184138462698</v>
      </c>
      <c r="Q21" s="2">
        <f aca="true" t="shared" si="4" ref="Q21:Q62">+C21-15018.5</f>
        <v>10602.243999999999</v>
      </c>
      <c r="R21">
        <f aca="true" t="shared" si="5" ref="R21:R51">+(O21-G21)^2</f>
        <v>3.1740492253201693E-06</v>
      </c>
    </row>
    <row r="22" spans="1:18" ht="12.75">
      <c r="A22" s="28" t="s">
        <v>54</v>
      </c>
      <c r="B22" s="30" t="s">
        <v>33</v>
      </c>
      <c r="C22" s="29">
        <v>25621.517</v>
      </c>
      <c r="D22" s="6"/>
      <c r="E22">
        <f t="shared" si="0"/>
        <v>-1134.4667697063362</v>
      </c>
      <c r="F22">
        <f t="shared" si="1"/>
        <v>-1134.5</v>
      </c>
      <c r="G22">
        <f t="shared" si="2"/>
        <v>0.05203000000255997</v>
      </c>
      <c r="K22">
        <f>+G22</f>
        <v>0.05203000000255997</v>
      </c>
      <c r="O22">
        <f t="shared" si="3"/>
        <v>0.060111019166335156</v>
      </c>
      <c r="Q22" s="2">
        <f t="shared" si="4"/>
        <v>10603.017</v>
      </c>
      <c r="R22">
        <f t="shared" si="5"/>
        <v>6.530287072530175E-05</v>
      </c>
    </row>
    <row r="23" spans="1:18" ht="12.75">
      <c r="A23" s="28" t="s">
        <v>54</v>
      </c>
      <c r="B23" s="30" t="s">
        <v>33</v>
      </c>
      <c r="C23" s="29">
        <v>27398.58</v>
      </c>
      <c r="D23" s="6"/>
      <c r="E23">
        <f t="shared" si="0"/>
        <v>0.5000830278354549</v>
      </c>
      <c r="F23">
        <f t="shared" si="1"/>
        <v>0.5</v>
      </c>
      <c r="G23">
        <f t="shared" si="2"/>
        <v>0.00013000000399188139</v>
      </c>
      <c r="K23">
        <f>+G23</f>
        <v>0.00013000000399188139</v>
      </c>
      <c r="O23">
        <f t="shared" si="3"/>
        <v>0.04332509571467159</v>
      </c>
      <c r="Q23" s="2">
        <f t="shared" si="4"/>
        <v>12380.080000000002</v>
      </c>
      <c r="R23">
        <f t="shared" si="5"/>
        <v>0.0018658162934547802</v>
      </c>
    </row>
    <row r="24" spans="1:18" ht="12.75">
      <c r="A24" s="28" t="s">
        <v>54</v>
      </c>
      <c r="B24" s="30" t="s">
        <v>33</v>
      </c>
      <c r="C24" s="29">
        <v>29219.551</v>
      </c>
      <c r="D24" s="6"/>
      <c r="E24">
        <f t="shared" si="0"/>
        <v>1163.509905859211</v>
      </c>
      <c r="F24">
        <f t="shared" si="1"/>
        <v>1163.5</v>
      </c>
      <c r="G24">
        <f t="shared" si="2"/>
        <v>0.015510000001086155</v>
      </c>
      <c r="K24">
        <f>+G24</f>
        <v>0.015510000001086155</v>
      </c>
      <c r="O24">
        <f t="shared" si="3"/>
        <v>0.026125070186667418</v>
      </c>
      <c r="Q24" s="2">
        <f t="shared" si="4"/>
        <v>14201.051</v>
      </c>
      <c r="R24">
        <f t="shared" si="5"/>
        <v>0.00011267971504481623</v>
      </c>
    </row>
    <row r="25" spans="1:18" ht="12.75">
      <c r="A25" t="s">
        <v>12</v>
      </c>
      <c r="C25">
        <v>29339.321</v>
      </c>
      <c r="D25" s="6" t="s">
        <v>14</v>
      </c>
      <c r="E25">
        <f t="shared" si="0"/>
        <v>1240.004087524111</v>
      </c>
      <c r="F25">
        <f t="shared" si="1"/>
        <v>1240</v>
      </c>
      <c r="G25">
        <f t="shared" si="2"/>
        <v>0.006400000002031447</v>
      </c>
      <c r="I25">
        <f>+G25</f>
        <v>0.006400000002031447</v>
      </c>
      <c r="O25">
        <f t="shared" si="3"/>
        <v>0.024993684156665426</v>
      </c>
      <c r="Q25" s="2">
        <f t="shared" si="4"/>
        <v>14320.821</v>
      </c>
      <c r="R25">
        <f t="shared" si="5"/>
        <v>0.0003457250904422867</v>
      </c>
    </row>
    <row r="26" spans="1:18" ht="12.75">
      <c r="A26" s="28" t="s">
        <v>54</v>
      </c>
      <c r="B26" s="30" t="s">
        <v>33</v>
      </c>
      <c r="C26" s="29">
        <v>29590.626</v>
      </c>
      <c r="D26" s="6"/>
      <c r="E26">
        <f t="shared" si="0"/>
        <v>1400.5064697842565</v>
      </c>
      <c r="F26">
        <f t="shared" si="1"/>
        <v>1400.5</v>
      </c>
      <c r="G26">
        <f t="shared" si="2"/>
        <v>0.01013000000239117</v>
      </c>
      <c r="K26">
        <f aca="true" t="shared" si="6" ref="K26:K51">+G26</f>
        <v>0.01013000000239117</v>
      </c>
      <c r="O26">
        <f t="shared" si="3"/>
        <v>0.022619991897641634</v>
      </c>
      <c r="Q26" s="2">
        <f t="shared" si="4"/>
        <v>14572.126</v>
      </c>
      <c r="R26">
        <f t="shared" si="5"/>
        <v>0.00015599989754342224</v>
      </c>
    </row>
    <row r="27" spans="1:18" ht="12.75">
      <c r="A27" s="28" t="s">
        <v>54</v>
      </c>
      <c r="B27" s="30" t="s">
        <v>165</v>
      </c>
      <c r="C27" s="29">
        <v>29619.625</v>
      </c>
      <c r="D27" s="6"/>
      <c r="E27">
        <f t="shared" si="0"/>
        <v>1419.0274247320765</v>
      </c>
      <c r="F27">
        <f t="shared" si="1"/>
        <v>1419</v>
      </c>
      <c r="G27">
        <f t="shared" si="2"/>
        <v>0.04294000000300002</v>
      </c>
      <c r="K27">
        <f t="shared" si="6"/>
        <v>0.04294000000300002</v>
      </c>
      <c r="O27">
        <f t="shared" si="3"/>
        <v>0.022346388740059453</v>
      </c>
      <c r="Q27" s="2">
        <f t="shared" si="4"/>
        <v>14601.125</v>
      </c>
      <c r="R27">
        <f t="shared" si="5"/>
        <v>0.0004240968248491127</v>
      </c>
    </row>
    <row r="28" spans="1:18" ht="12.75">
      <c r="A28" s="28" t="s">
        <v>54</v>
      </c>
      <c r="B28" s="30" t="s">
        <v>33</v>
      </c>
      <c r="C28" s="29">
        <v>29634.591</v>
      </c>
      <c r="D28" s="6"/>
      <c r="E28">
        <f t="shared" si="0"/>
        <v>1428.5858443930676</v>
      </c>
      <c r="F28">
        <f t="shared" si="1"/>
        <v>1428.5</v>
      </c>
      <c r="G28">
        <f t="shared" si="2"/>
        <v>0.13441000000239</v>
      </c>
      <c r="K28">
        <f t="shared" si="6"/>
        <v>0.13441000000239</v>
      </c>
      <c r="O28">
        <f t="shared" si="3"/>
        <v>0.022205889821301034</v>
      </c>
      <c r="Q28" s="2">
        <f t="shared" si="4"/>
        <v>14616.091</v>
      </c>
      <c r="R28">
        <f t="shared" si="5"/>
        <v>0.012589762341529954</v>
      </c>
    </row>
    <row r="29" spans="1:18" ht="12.75">
      <c r="A29" s="28" t="s">
        <v>54</v>
      </c>
      <c r="B29" s="30" t="s">
        <v>165</v>
      </c>
      <c r="C29" s="29">
        <v>29641.533</v>
      </c>
      <c r="D29" s="6"/>
      <c r="E29">
        <f t="shared" si="0"/>
        <v>1433.0195307011386</v>
      </c>
      <c r="F29">
        <f t="shared" si="1"/>
        <v>1433</v>
      </c>
      <c r="G29">
        <f t="shared" si="2"/>
        <v>0.03058000000237371</v>
      </c>
      <c r="K29">
        <f t="shared" si="6"/>
        <v>0.03058000000237371</v>
      </c>
      <c r="O29">
        <f t="shared" si="3"/>
        <v>0.022139337701889153</v>
      </c>
      <c r="Q29" s="2">
        <f t="shared" si="4"/>
        <v>14623.033</v>
      </c>
      <c r="R29">
        <f t="shared" si="5"/>
        <v>7.124478007082122E-05</v>
      </c>
    </row>
    <row r="30" spans="1:18" ht="12.75">
      <c r="A30" s="28" t="s">
        <v>54</v>
      </c>
      <c r="B30" s="30" t="s">
        <v>165</v>
      </c>
      <c r="C30" s="29">
        <v>30377.431</v>
      </c>
      <c r="D30" s="6"/>
      <c r="E30">
        <f t="shared" si="0"/>
        <v>1903.019658436268</v>
      </c>
      <c r="F30">
        <f t="shared" si="1"/>
        <v>1903</v>
      </c>
      <c r="G30">
        <f t="shared" si="2"/>
        <v>0.030780000000959262</v>
      </c>
      <c r="K30">
        <f t="shared" si="6"/>
        <v>0.030780000000959262</v>
      </c>
      <c r="O30">
        <f t="shared" si="3"/>
        <v>0.015188338563314814</v>
      </c>
      <c r="Q30" s="2">
        <f t="shared" si="4"/>
        <v>15358.931</v>
      </c>
      <c r="R30">
        <f t="shared" si="5"/>
        <v>0.00024309990638612895</v>
      </c>
    </row>
    <row r="31" spans="1:18" ht="12.75">
      <c r="A31" s="28" t="s">
        <v>54</v>
      </c>
      <c r="B31" s="30" t="s">
        <v>33</v>
      </c>
      <c r="C31" s="29">
        <v>30428.377</v>
      </c>
      <c r="D31" s="6"/>
      <c r="E31">
        <f t="shared" si="0"/>
        <v>1935.557627703196</v>
      </c>
      <c r="F31">
        <f t="shared" si="1"/>
        <v>1935.5</v>
      </c>
      <c r="G31">
        <f t="shared" si="2"/>
        <v>0.09023000000161119</v>
      </c>
      <c r="K31">
        <f t="shared" si="6"/>
        <v>0.09023000000161119</v>
      </c>
      <c r="O31">
        <f t="shared" si="3"/>
        <v>0.014707684367562333</v>
      </c>
      <c r="Q31" s="2">
        <f t="shared" si="4"/>
        <v>15409.877</v>
      </c>
      <c r="R31">
        <f t="shared" si="5"/>
        <v>0.005703620158728899</v>
      </c>
    </row>
    <row r="32" spans="1:18" ht="12.75">
      <c r="A32" s="28" t="s">
        <v>83</v>
      </c>
      <c r="B32" s="30" t="s">
        <v>165</v>
      </c>
      <c r="C32" s="29">
        <v>30457.25</v>
      </c>
      <c r="D32" s="6"/>
      <c r="E32">
        <f t="shared" si="0"/>
        <v>1953.9981095201001</v>
      </c>
      <c r="F32">
        <f t="shared" si="1"/>
        <v>1954</v>
      </c>
      <c r="G32">
        <f t="shared" si="2"/>
        <v>-0.0029599999979836866</v>
      </c>
      <c r="K32">
        <f t="shared" si="6"/>
        <v>-0.0029599999979836866</v>
      </c>
      <c r="O32">
        <f t="shared" si="3"/>
        <v>0.01443408120998015</v>
      </c>
      <c r="Q32" s="2">
        <f t="shared" si="4"/>
        <v>15438.75</v>
      </c>
      <c r="R32">
        <f t="shared" si="5"/>
        <v>0.00030255406106924066</v>
      </c>
    </row>
    <row r="33" spans="1:18" ht="12.75">
      <c r="A33" s="28" t="s">
        <v>54</v>
      </c>
      <c r="B33" s="30" t="s">
        <v>33</v>
      </c>
      <c r="C33" s="29">
        <v>31447.605</v>
      </c>
      <c r="D33" s="6"/>
      <c r="E33">
        <f t="shared" si="0"/>
        <v>2586.5137251395513</v>
      </c>
      <c r="F33">
        <f t="shared" si="1"/>
        <v>2586.5</v>
      </c>
      <c r="G33">
        <f t="shared" si="2"/>
        <v>0.02149000000281376</v>
      </c>
      <c r="K33">
        <f t="shared" si="6"/>
        <v>0.02149000000281376</v>
      </c>
      <c r="O33">
        <f t="shared" si="3"/>
        <v>0.005079811092643403</v>
      </c>
      <c r="Q33" s="2">
        <f t="shared" si="4"/>
        <v>16429.105</v>
      </c>
      <c r="R33">
        <f t="shared" si="5"/>
        <v>0.0002692943000674781</v>
      </c>
    </row>
    <row r="34" spans="1:18" ht="12.75">
      <c r="A34" s="28" t="s">
        <v>54</v>
      </c>
      <c r="B34" s="30" t="s">
        <v>165</v>
      </c>
      <c r="C34" s="29">
        <v>31462.438</v>
      </c>
      <c r="D34" s="6"/>
      <c r="E34">
        <f t="shared" si="0"/>
        <v>2595.9872009401306</v>
      </c>
      <c r="F34">
        <f t="shared" si="1"/>
        <v>2596</v>
      </c>
      <c r="G34">
        <f t="shared" si="2"/>
        <v>-0.020039999999426072</v>
      </c>
      <c r="K34">
        <f t="shared" si="6"/>
        <v>-0.020039999999426072</v>
      </c>
      <c r="O34">
        <f t="shared" si="3"/>
        <v>0.004939312173884984</v>
      </c>
      <c r="Q34" s="2">
        <f t="shared" si="4"/>
        <v>16443.938</v>
      </c>
      <c r="R34">
        <f t="shared" si="5"/>
        <v>0.0006239660366517259</v>
      </c>
    </row>
    <row r="35" spans="1:18" ht="12.75">
      <c r="A35" s="28" t="s">
        <v>54</v>
      </c>
      <c r="B35" s="30" t="s">
        <v>33</v>
      </c>
      <c r="C35" s="29">
        <v>31469.463</v>
      </c>
      <c r="D35" s="6"/>
      <c r="E35">
        <f t="shared" si="0"/>
        <v>2600.473897326505</v>
      </c>
      <c r="F35">
        <f t="shared" si="1"/>
        <v>2600.5</v>
      </c>
      <c r="G35">
        <f t="shared" si="2"/>
        <v>-0.04087000000072294</v>
      </c>
      <c r="K35">
        <f t="shared" si="6"/>
        <v>-0.04087000000072294</v>
      </c>
      <c r="O35">
        <f t="shared" si="3"/>
        <v>0.004872760054473103</v>
      </c>
      <c r="Q35" s="2">
        <f t="shared" si="4"/>
        <v>16450.963</v>
      </c>
      <c r="R35">
        <f t="shared" si="5"/>
        <v>0.0020924000974672386</v>
      </c>
    </row>
    <row r="36" spans="1:18" ht="12.75">
      <c r="A36" s="28" t="s">
        <v>54</v>
      </c>
      <c r="B36" s="30" t="s">
        <v>33</v>
      </c>
      <c r="C36" s="29">
        <v>32131.687</v>
      </c>
      <c r="D36" s="6"/>
      <c r="E36">
        <f t="shared" si="0"/>
        <v>3023.4202357990494</v>
      </c>
      <c r="F36">
        <f t="shared" si="1"/>
        <v>3023.5</v>
      </c>
      <c r="G36">
        <f t="shared" si="2"/>
        <v>-0.12488999999550288</v>
      </c>
      <c r="K36">
        <f t="shared" si="6"/>
        <v>-0.12488999999550288</v>
      </c>
      <c r="O36">
        <f t="shared" si="3"/>
        <v>-0.0013831391702438037</v>
      </c>
      <c r="Q36" s="2">
        <f t="shared" si="4"/>
        <v>17113.187</v>
      </c>
      <c r="R36">
        <f t="shared" si="5"/>
        <v>0.015253944670909916</v>
      </c>
    </row>
    <row r="37" spans="1:18" ht="12.75">
      <c r="A37" s="28" t="s">
        <v>54</v>
      </c>
      <c r="B37" s="30" t="s">
        <v>165</v>
      </c>
      <c r="C37" s="29">
        <v>32234.426</v>
      </c>
      <c r="D37" s="6"/>
      <c r="E37">
        <f t="shared" si="0"/>
        <v>3089.0371326018376</v>
      </c>
      <c r="F37">
        <f t="shared" si="1"/>
        <v>3089</v>
      </c>
      <c r="G37">
        <f t="shared" si="2"/>
        <v>0.0581400000010035</v>
      </c>
      <c r="K37">
        <f t="shared" si="6"/>
        <v>0.0581400000010035</v>
      </c>
      <c r="O37">
        <f t="shared" si="3"/>
        <v>-0.002351842241683416</v>
      </c>
      <c r="Q37" s="2">
        <f t="shared" si="4"/>
        <v>17215.926</v>
      </c>
      <c r="R37">
        <f t="shared" si="5"/>
        <v>0.003659262977914121</v>
      </c>
    </row>
    <row r="38" spans="1:18" ht="12.75">
      <c r="A38" s="28" t="s">
        <v>54</v>
      </c>
      <c r="B38" s="30" t="s">
        <v>33</v>
      </c>
      <c r="C38" s="29">
        <v>32889.55</v>
      </c>
      <c r="D38" s="6"/>
      <c r="E38">
        <f t="shared" si="0"/>
        <v>3507.448874014846</v>
      </c>
      <c r="F38">
        <f t="shared" si="1"/>
        <v>3507.5</v>
      </c>
      <c r="G38">
        <f t="shared" si="2"/>
        <v>-0.08004999999684514</v>
      </c>
      <c r="K38">
        <f t="shared" si="6"/>
        <v>-0.08004999999684514</v>
      </c>
      <c r="O38">
        <f t="shared" si="3"/>
        <v>-0.008541189346988443</v>
      </c>
      <c r="Q38" s="2">
        <f t="shared" si="4"/>
        <v>17871.050000000003</v>
      </c>
      <c r="R38">
        <f t="shared" si="5"/>
        <v>0.0051135100005570595</v>
      </c>
    </row>
    <row r="39" spans="1:18" ht="12.75">
      <c r="A39" s="28" t="s">
        <v>54</v>
      </c>
      <c r="B39" s="30" t="s">
        <v>165</v>
      </c>
      <c r="C39" s="29">
        <v>33239.632</v>
      </c>
      <c r="D39" s="6"/>
      <c r="E39">
        <f t="shared" si="0"/>
        <v>3731.037720183427</v>
      </c>
      <c r="F39">
        <f t="shared" si="1"/>
        <v>3731</v>
      </c>
      <c r="G39">
        <f t="shared" si="2"/>
        <v>0.05905999999959022</v>
      </c>
      <c r="K39">
        <f t="shared" si="6"/>
        <v>0.05905999999959022</v>
      </c>
      <c r="O39">
        <f t="shared" si="3"/>
        <v>-0.011846611277778578</v>
      </c>
      <c r="Q39" s="2">
        <f t="shared" si="4"/>
        <v>18221.131999999998</v>
      </c>
      <c r="R39">
        <f t="shared" si="5"/>
        <v>0.005027747522839885</v>
      </c>
    </row>
    <row r="40" spans="1:18" ht="12.75">
      <c r="A40" s="28" t="s">
        <v>54</v>
      </c>
      <c r="B40" s="30" t="s">
        <v>33</v>
      </c>
      <c r="C40" s="29">
        <v>33348.352</v>
      </c>
      <c r="E40">
        <f t="shared" si="0"/>
        <v>3800.4745360021466</v>
      </c>
      <c r="F40">
        <f t="shared" si="1"/>
        <v>3800.5</v>
      </c>
      <c r="G40">
        <f t="shared" si="2"/>
        <v>-0.03987000000051921</v>
      </c>
      <c r="K40">
        <f t="shared" si="6"/>
        <v>-0.03987000000051921</v>
      </c>
      <c r="O40">
        <f t="shared" si="3"/>
        <v>-0.01287447178869542</v>
      </c>
      <c r="Q40" s="2">
        <f t="shared" si="4"/>
        <v>18329.852</v>
      </c>
      <c r="R40">
        <f t="shared" si="5"/>
        <v>0.0007287585434353743</v>
      </c>
    </row>
    <row r="41" spans="1:18" ht="12.75">
      <c r="A41" s="28" t="s">
        <v>54</v>
      </c>
      <c r="B41" s="30" t="s">
        <v>165</v>
      </c>
      <c r="C41" s="29">
        <v>34808.338</v>
      </c>
      <c r="E41">
        <f t="shared" si="0"/>
        <v>4732.932032138162</v>
      </c>
      <c r="F41">
        <f t="shared" si="1"/>
        <v>4733</v>
      </c>
      <c r="G41">
        <f t="shared" si="2"/>
        <v>-0.10641999999643303</v>
      </c>
      <c r="K41">
        <f t="shared" si="6"/>
        <v>-0.10641999999643303</v>
      </c>
      <c r="O41">
        <f t="shared" si="3"/>
        <v>-0.026665549866824304</v>
      </c>
      <c r="Q41" s="2">
        <f t="shared" si="4"/>
        <v>19789.838000000003</v>
      </c>
      <c r="R41">
        <f t="shared" si="5"/>
        <v>0.0063607723154762465</v>
      </c>
    </row>
    <row r="42" spans="1:18" ht="12.75">
      <c r="A42" s="28" t="s">
        <v>54</v>
      </c>
      <c r="B42" s="30" t="s">
        <v>165</v>
      </c>
      <c r="C42" s="29">
        <v>35052.596</v>
      </c>
      <c r="E42">
        <f t="shared" si="0"/>
        <v>4888.933667147802</v>
      </c>
      <c r="F42">
        <f t="shared" si="1"/>
        <v>4889</v>
      </c>
      <c r="G42">
        <f t="shared" si="2"/>
        <v>-0.10386000000289641</v>
      </c>
      <c r="K42">
        <f t="shared" si="6"/>
        <v>-0.10386000000289641</v>
      </c>
      <c r="O42">
        <f t="shared" si="3"/>
        <v>-0.028972690006436208</v>
      </c>
      <c r="Q42" s="2">
        <f t="shared" si="4"/>
        <v>20034.095999999998</v>
      </c>
      <c r="R42">
        <f t="shared" si="5"/>
        <v>0.005608109198505929</v>
      </c>
    </row>
    <row r="43" spans="1:18" ht="12.75">
      <c r="A43" s="28" t="s">
        <v>54</v>
      </c>
      <c r="B43" s="30" t="s">
        <v>33</v>
      </c>
      <c r="C43" s="29">
        <v>35191.327</v>
      </c>
      <c r="E43">
        <f t="shared" si="0"/>
        <v>4977.537777664235</v>
      </c>
      <c r="F43">
        <f t="shared" si="1"/>
        <v>4977.5</v>
      </c>
      <c r="G43">
        <f t="shared" si="2"/>
        <v>0.059150000000954606</v>
      </c>
      <c r="K43">
        <f t="shared" si="6"/>
        <v>0.059150000000954606</v>
      </c>
      <c r="O43">
        <f t="shared" si="3"/>
        <v>-0.03028154835486989</v>
      </c>
      <c r="Q43" s="2">
        <f t="shared" si="4"/>
        <v>20172.826999999997</v>
      </c>
      <c r="R43">
        <f t="shared" si="5"/>
        <v>0.007998001841320174</v>
      </c>
    </row>
    <row r="44" spans="1:18" ht="12.75">
      <c r="A44" s="28" t="s">
        <v>54</v>
      </c>
      <c r="B44" s="30" t="s">
        <v>33</v>
      </c>
      <c r="C44" s="29">
        <v>35839.542</v>
      </c>
      <c r="E44">
        <f t="shared" si="0"/>
        <v>5391.536909065364</v>
      </c>
      <c r="F44">
        <f t="shared" si="1"/>
        <v>5391.5</v>
      </c>
      <c r="G44">
        <f t="shared" si="2"/>
        <v>0.057790000006207265</v>
      </c>
      <c r="K44">
        <f t="shared" si="6"/>
        <v>0.057790000006207265</v>
      </c>
      <c r="O44">
        <f t="shared" si="3"/>
        <v>-0.036404343340763035</v>
      </c>
      <c r="Q44" s="2">
        <f t="shared" si="4"/>
        <v>20821.042</v>
      </c>
      <c r="R44">
        <f t="shared" si="5"/>
        <v>0.008872574318566927</v>
      </c>
    </row>
    <row r="45" spans="1:18" ht="12.75">
      <c r="A45" s="28" t="s">
        <v>54</v>
      </c>
      <c r="B45" s="30" t="s">
        <v>165</v>
      </c>
      <c r="C45" s="29">
        <v>35868.42</v>
      </c>
      <c r="E45">
        <f t="shared" si="0"/>
        <v>5409.980584260477</v>
      </c>
      <c r="F45">
        <f t="shared" si="1"/>
        <v>5410</v>
      </c>
      <c r="G45">
        <f t="shared" si="2"/>
        <v>-0.030400000003282912</v>
      </c>
      <c r="K45">
        <f t="shared" si="6"/>
        <v>-0.030400000003282912</v>
      </c>
      <c r="O45">
        <f t="shared" si="3"/>
        <v>-0.036677946498345215</v>
      </c>
      <c r="Q45" s="2">
        <f t="shared" si="4"/>
        <v>20849.92</v>
      </c>
      <c r="R45">
        <f t="shared" si="5"/>
        <v>3.9412612194865055E-05</v>
      </c>
    </row>
    <row r="46" spans="1:18" ht="12.75">
      <c r="A46" s="28" t="s">
        <v>54</v>
      </c>
      <c r="B46" s="30" t="s">
        <v>33</v>
      </c>
      <c r="C46" s="29">
        <v>35875.469</v>
      </c>
      <c r="E46">
        <f t="shared" si="0"/>
        <v>5414.482608862263</v>
      </c>
      <c r="F46">
        <f t="shared" si="1"/>
        <v>5414.5</v>
      </c>
      <c r="G46">
        <f t="shared" si="2"/>
        <v>-0.027229999999690335</v>
      </c>
      <c r="K46">
        <f t="shared" si="6"/>
        <v>-0.027229999999690335</v>
      </c>
      <c r="O46">
        <f t="shared" si="3"/>
        <v>-0.036744498617757096</v>
      </c>
      <c r="Q46" s="2">
        <f t="shared" si="4"/>
        <v>20856.968999999997</v>
      </c>
      <c r="R46">
        <f t="shared" si="5"/>
        <v>9.05256839531943E-05</v>
      </c>
    </row>
    <row r="47" spans="1:18" ht="12.75">
      <c r="A47" s="28" t="s">
        <v>54</v>
      </c>
      <c r="B47" s="30" t="s">
        <v>33</v>
      </c>
      <c r="C47" s="29">
        <v>37317.42</v>
      </c>
      <c r="E47">
        <f t="shared" si="0"/>
        <v>6335.421589791408</v>
      </c>
      <c r="F47">
        <f t="shared" si="1"/>
        <v>6335.5</v>
      </c>
      <c r="G47">
        <f t="shared" si="2"/>
        <v>-0.12277000000176486</v>
      </c>
      <c r="K47">
        <f t="shared" si="6"/>
        <v>-0.12277000000176486</v>
      </c>
      <c r="O47">
        <f t="shared" si="3"/>
        <v>-0.050365499057388935</v>
      </c>
      <c r="Q47" s="2">
        <f t="shared" si="4"/>
        <v>22298.92</v>
      </c>
      <c r="R47">
        <f t="shared" si="5"/>
        <v>0.005242411757004134</v>
      </c>
    </row>
    <row r="48" spans="1:18" ht="12.75">
      <c r="A48" s="28" t="s">
        <v>54</v>
      </c>
      <c r="B48" s="30" t="s">
        <v>165</v>
      </c>
      <c r="C48" s="29">
        <v>37667.532</v>
      </c>
      <c r="E48">
        <f t="shared" si="0"/>
        <v>6559.029596229259</v>
      </c>
      <c r="F48">
        <f t="shared" si="1"/>
        <v>6559</v>
      </c>
      <c r="G48">
        <f t="shared" si="2"/>
        <v>0.04634000000078231</v>
      </c>
      <c r="K48">
        <f t="shared" si="6"/>
        <v>0.04634000000078231</v>
      </c>
      <c r="O48">
        <f t="shared" si="3"/>
        <v>-0.05367092098817908</v>
      </c>
      <c r="Q48" s="2">
        <f t="shared" si="4"/>
        <v>22649.032</v>
      </c>
      <c r="R48">
        <f t="shared" si="5"/>
        <v>0.010002184317060278</v>
      </c>
    </row>
    <row r="49" spans="1:18" ht="12.75">
      <c r="A49" s="28" t="s">
        <v>54</v>
      </c>
      <c r="B49" s="30" t="s">
        <v>165</v>
      </c>
      <c r="C49" s="29">
        <v>37936.64</v>
      </c>
      <c r="E49">
        <f t="shared" si="0"/>
        <v>6730.902320947284</v>
      </c>
      <c r="F49">
        <f t="shared" si="1"/>
        <v>6731</v>
      </c>
      <c r="G49">
        <f t="shared" si="2"/>
        <v>-0.15293999999994412</v>
      </c>
      <c r="K49">
        <f t="shared" si="6"/>
        <v>-0.15293999999994412</v>
      </c>
      <c r="O49">
        <f t="shared" si="3"/>
        <v>-0.0562146908856999</v>
      </c>
      <c r="Q49" s="2">
        <f t="shared" si="4"/>
        <v>22918.14</v>
      </c>
      <c r="R49">
        <f t="shared" si="5"/>
        <v>0.009355785423246096</v>
      </c>
    </row>
    <row r="50" spans="1:18" ht="12.75">
      <c r="A50" s="28" t="s">
        <v>54</v>
      </c>
      <c r="B50" s="30" t="s">
        <v>165</v>
      </c>
      <c r="C50" s="29">
        <v>38002.57</v>
      </c>
      <c r="E50">
        <f t="shared" si="0"/>
        <v>6773.0102060367635</v>
      </c>
      <c r="F50">
        <f t="shared" si="1"/>
        <v>6773</v>
      </c>
      <c r="G50">
        <f t="shared" si="2"/>
        <v>0.01598000000376487</v>
      </c>
      <c r="K50">
        <f t="shared" si="6"/>
        <v>0.01598000000376487</v>
      </c>
      <c r="O50">
        <f t="shared" si="3"/>
        <v>-0.0568358440002108</v>
      </c>
      <c r="Q50" s="2">
        <f t="shared" si="4"/>
        <v>22984.07</v>
      </c>
      <c r="R50">
        <f t="shared" si="5"/>
        <v>0.0053021471380113195</v>
      </c>
    </row>
    <row r="51" spans="1:18" ht="12.75">
      <c r="A51" s="28" t="s">
        <v>54</v>
      </c>
      <c r="B51" s="30" t="s">
        <v>165</v>
      </c>
      <c r="C51" s="29">
        <v>38005.6</v>
      </c>
      <c r="E51">
        <f t="shared" si="0"/>
        <v>6774.945393232593</v>
      </c>
      <c r="F51">
        <f t="shared" si="1"/>
        <v>6775</v>
      </c>
      <c r="G51">
        <f t="shared" si="2"/>
        <v>-0.08550000000104774</v>
      </c>
      <c r="K51">
        <f t="shared" si="6"/>
        <v>-0.08550000000104774</v>
      </c>
      <c r="O51">
        <f t="shared" si="3"/>
        <v>-0.05686542271994942</v>
      </c>
      <c r="Q51" s="2">
        <f t="shared" si="4"/>
        <v>22987.1</v>
      </c>
      <c r="R51">
        <f t="shared" si="5"/>
        <v>0.0008199390160671921</v>
      </c>
    </row>
    <row r="52" spans="1:32" ht="12.75">
      <c r="A52" t="s">
        <v>29</v>
      </c>
      <c r="C52" s="11">
        <v>48006.396</v>
      </c>
      <c r="D52" s="6"/>
      <c r="E52">
        <f t="shared" si="0"/>
        <v>13162.210200927359</v>
      </c>
      <c r="F52">
        <f t="shared" si="1"/>
        <v>13162</v>
      </c>
      <c r="O52">
        <f t="shared" si="3"/>
        <v>-0.1513250642052139</v>
      </c>
      <c r="Q52" s="2">
        <f t="shared" si="4"/>
        <v>32987.896</v>
      </c>
      <c r="R52">
        <f>+(O52-U52)^2</f>
        <v>0.2308274597212171</v>
      </c>
      <c r="U52">
        <f>+C52-(C$7+F52*C$8)</f>
        <v>0.329120000002149</v>
      </c>
      <c r="AC52">
        <v>13</v>
      </c>
      <c r="AD52" t="s">
        <v>28</v>
      </c>
      <c r="AF52" t="s">
        <v>30</v>
      </c>
    </row>
    <row r="53" spans="1:32" ht="12.75">
      <c r="A53" t="s">
        <v>29</v>
      </c>
      <c r="C53" s="11">
        <v>48289.372</v>
      </c>
      <c r="D53" s="6"/>
      <c r="E53">
        <f t="shared" si="0"/>
        <v>13342.940079451253</v>
      </c>
      <c r="F53">
        <f t="shared" si="1"/>
        <v>13343</v>
      </c>
      <c r="G53">
        <f>+C53-(C$7+F53*C$8)</f>
        <v>-0.09381999999459367</v>
      </c>
      <c r="J53">
        <f>+G53</f>
        <v>-0.09381999999459367</v>
      </c>
      <c r="O53">
        <f t="shared" si="3"/>
        <v>-0.15400193834155848</v>
      </c>
      <c r="Q53" s="2">
        <f t="shared" si="4"/>
        <v>33270.872</v>
      </c>
      <c r="R53">
        <f>+(O53-G53)^2</f>
        <v>0.0036218657031978733</v>
      </c>
      <c r="AC53">
        <v>11</v>
      </c>
      <c r="AD53" t="s">
        <v>28</v>
      </c>
      <c r="AF53" t="s">
        <v>30</v>
      </c>
    </row>
    <row r="54" spans="1:32" ht="12.75">
      <c r="A54" t="s">
        <v>29</v>
      </c>
      <c r="C54" s="11">
        <v>48602.455</v>
      </c>
      <c r="D54" s="6"/>
      <c r="E54">
        <f t="shared" si="0"/>
        <v>13542.89856553451</v>
      </c>
      <c r="F54">
        <f t="shared" si="1"/>
        <v>13543</v>
      </c>
      <c r="G54">
        <f>+C54-(C$7+F54*C$8)</f>
        <v>-0.15881999999692198</v>
      </c>
      <c r="J54">
        <f>+G54</f>
        <v>-0.15881999999692198</v>
      </c>
      <c r="O54">
        <f t="shared" si="3"/>
        <v>-0.15695981031541992</v>
      </c>
      <c r="Q54" s="2">
        <f t="shared" si="4"/>
        <v>33583.955</v>
      </c>
      <c r="R54">
        <f>+(O54-G54)^2</f>
        <v>3.4603056511667405E-06</v>
      </c>
      <c r="AC54">
        <v>14</v>
      </c>
      <c r="AD54" t="s">
        <v>28</v>
      </c>
      <c r="AF54" t="s">
        <v>30</v>
      </c>
    </row>
    <row r="55" spans="1:32" ht="12.75">
      <c r="A55" t="s">
        <v>29</v>
      </c>
      <c r="C55" s="11">
        <v>48605.581</v>
      </c>
      <c r="D55" s="6"/>
      <c r="E55">
        <f t="shared" si="0"/>
        <v>13544.895065591989</v>
      </c>
      <c r="F55">
        <f t="shared" si="1"/>
        <v>13545</v>
      </c>
      <c r="G55">
        <f>+C55-(C$7+F55*C$8)</f>
        <v>-0.16429999999672873</v>
      </c>
      <c r="J55">
        <f>+G55</f>
        <v>-0.16429999999672873</v>
      </c>
      <c r="O55">
        <f t="shared" si="3"/>
        <v>-0.15698938903515852</v>
      </c>
      <c r="Q55" s="2">
        <f t="shared" si="4"/>
        <v>33587.081</v>
      </c>
      <c r="R55">
        <f>+(O55-G55)^2</f>
        <v>5.344503263143048E-05</v>
      </c>
      <c r="AC55">
        <v>9</v>
      </c>
      <c r="AD55" t="s">
        <v>28</v>
      </c>
      <c r="AF55" t="s">
        <v>30</v>
      </c>
    </row>
    <row r="56" spans="1:32" ht="12.75">
      <c r="A56" t="s">
        <v>29</v>
      </c>
      <c r="B56" t="s">
        <v>33</v>
      </c>
      <c r="C56" s="11">
        <v>48642</v>
      </c>
      <c r="D56" s="6"/>
      <c r="E56">
        <f t="shared" si="0"/>
        <v>13568.154993804848</v>
      </c>
      <c r="F56">
        <f t="shared" si="1"/>
        <v>13568</v>
      </c>
      <c r="O56">
        <f t="shared" si="3"/>
        <v>-0.1573295443121526</v>
      </c>
      <c r="Q56" s="2">
        <f t="shared" si="4"/>
        <v>33623.5</v>
      </c>
      <c r="R56">
        <f>+(O56-U56)^2</f>
        <v>0.1600076355432319</v>
      </c>
      <c r="U56">
        <f>+C56-(C$7+F56*C$8)</f>
        <v>0.2426800000030198</v>
      </c>
      <c r="AC56">
        <v>12</v>
      </c>
      <c r="AD56" t="s">
        <v>28</v>
      </c>
      <c r="AF56" t="s">
        <v>30</v>
      </c>
    </row>
    <row r="57" spans="1:18" ht="12.75">
      <c r="A57" s="28" t="s">
        <v>142</v>
      </c>
      <c r="B57" s="30" t="s">
        <v>33</v>
      </c>
      <c r="C57" s="29">
        <v>48642.374</v>
      </c>
      <c r="E57">
        <f t="shared" si="0"/>
        <v>13568.393858495028</v>
      </c>
      <c r="F57">
        <f t="shared" si="1"/>
        <v>13568.5</v>
      </c>
      <c r="G57">
        <f>+C57-(C$7+F57*C$8)</f>
        <v>-0.16618999999627704</v>
      </c>
      <c r="K57">
        <f>+G57</f>
        <v>-0.16618999999627704</v>
      </c>
      <c r="O57">
        <f t="shared" si="3"/>
        <v>-0.15733693899208726</v>
      </c>
      <c r="Q57" s="2">
        <f t="shared" si="4"/>
        <v>33623.874</v>
      </c>
      <c r="R57">
        <f>+(O57-G57)^2</f>
        <v>7.837668914390581E-05</v>
      </c>
    </row>
    <row r="58" spans="1:32" ht="12.75">
      <c r="A58" t="s">
        <v>29</v>
      </c>
      <c r="B58" t="s">
        <v>33</v>
      </c>
      <c r="C58" s="11">
        <v>48678</v>
      </c>
      <c r="D58" s="6"/>
      <c r="E58">
        <f t="shared" si="0"/>
        <v>13591.147316923629</v>
      </c>
      <c r="F58">
        <f t="shared" si="1"/>
        <v>13591</v>
      </c>
      <c r="O58">
        <f t="shared" si="3"/>
        <v>-0.15766969958914664</v>
      </c>
      <c r="Q58" s="2">
        <f t="shared" si="4"/>
        <v>33659.5</v>
      </c>
      <c r="R58">
        <f>+(O58-U58)^2</f>
        <v>0.15079995558383597</v>
      </c>
      <c r="U58">
        <f>+C58-(C$7+F58*C$8)</f>
        <v>0.23066000000108033</v>
      </c>
      <c r="AC58">
        <v>9</v>
      </c>
      <c r="AD58" t="s">
        <v>28</v>
      </c>
      <c r="AF58" t="s">
        <v>30</v>
      </c>
    </row>
    <row r="59" spans="1:18" ht="12.75">
      <c r="A59" s="28" t="s">
        <v>142</v>
      </c>
      <c r="B59" s="30" t="s">
        <v>33</v>
      </c>
      <c r="C59" s="29">
        <v>48678.392</v>
      </c>
      <c r="E59">
        <f t="shared" si="0"/>
        <v>13591.397677775367</v>
      </c>
      <c r="F59">
        <f t="shared" si="1"/>
        <v>13591.5</v>
      </c>
      <c r="G59">
        <f>+C59-(C$7+F59*C$8)</f>
        <v>-0.16020999999454943</v>
      </c>
      <c r="K59">
        <f>+G59</f>
        <v>-0.16020999999454943</v>
      </c>
      <c r="O59">
        <f t="shared" si="3"/>
        <v>-0.1576770942690813</v>
      </c>
      <c r="Q59" s="2">
        <f t="shared" si="4"/>
        <v>33659.892</v>
      </c>
      <c r="R59">
        <f>+(O59-G59)^2</f>
        <v>6.415611414109244E-06</v>
      </c>
    </row>
    <row r="60" spans="1:32" ht="12.75">
      <c r="A60" t="s">
        <v>29</v>
      </c>
      <c r="B60" t="s">
        <v>33</v>
      </c>
      <c r="C60" s="11">
        <v>49002.503</v>
      </c>
      <c r="D60" s="6"/>
      <c r="E60">
        <f t="shared" si="0"/>
        <v>13798.399478840676</v>
      </c>
      <c r="F60">
        <f t="shared" si="1"/>
        <v>13798.5</v>
      </c>
      <c r="G60">
        <f>+C60-(C$7+F60*C$8)</f>
        <v>-0.157390000000305</v>
      </c>
      <c r="J60">
        <f>+G60</f>
        <v>-0.157390000000305</v>
      </c>
      <c r="O60">
        <f t="shared" si="3"/>
        <v>-0.16073849176202787</v>
      </c>
      <c r="Q60" s="2">
        <f t="shared" si="4"/>
        <v>33984.003</v>
      </c>
      <c r="R60">
        <f>+(O60-G60)^2</f>
        <v>1.1212397078325866E-05</v>
      </c>
      <c r="AC60">
        <v>28</v>
      </c>
      <c r="AD60" t="s">
        <v>28</v>
      </c>
      <c r="AF60" t="s">
        <v>30</v>
      </c>
    </row>
    <row r="61" spans="1:18" ht="12.75">
      <c r="A61" s="28" t="s">
        <v>142</v>
      </c>
      <c r="B61" s="30" t="s">
        <v>165</v>
      </c>
      <c r="C61" s="29">
        <v>49006.396</v>
      </c>
      <c r="E61">
        <f t="shared" si="0"/>
        <v>13800.885843115717</v>
      </c>
      <c r="F61">
        <f t="shared" si="1"/>
        <v>13801</v>
      </c>
      <c r="G61">
        <f>+C61-(C$7+F61*C$8)</f>
        <v>-0.17873999999574153</v>
      </c>
      <c r="K61">
        <f>+G61</f>
        <v>-0.17873999999574153</v>
      </c>
      <c r="O61">
        <f t="shared" si="3"/>
        <v>-0.16077546516170116</v>
      </c>
      <c r="Q61" s="2">
        <f t="shared" si="4"/>
        <v>33987.896</v>
      </c>
      <c r="R61">
        <f>+(O61-G61)^2</f>
        <v>0.0003227245118034498</v>
      </c>
    </row>
    <row r="62" spans="1:32" ht="12.75">
      <c r="A62" t="s">
        <v>32</v>
      </c>
      <c r="C62" s="11">
        <v>50113.358</v>
      </c>
      <c r="D62" s="6">
        <v>0.003</v>
      </c>
      <c r="E62">
        <f t="shared" si="0"/>
        <v>14507.875509343827</v>
      </c>
      <c r="F62">
        <f t="shared" si="1"/>
        <v>14508</v>
      </c>
      <c r="G62">
        <f>+C62-(C$7+F62*C$8)</f>
        <v>-0.19492000000172993</v>
      </c>
      <c r="J62">
        <f>+G62</f>
        <v>-0.19492000000172993</v>
      </c>
      <c r="O62">
        <f t="shared" si="3"/>
        <v>-0.17123154258930126</v>
      </c>
      <c r="Q62" s="2">
        <f t="shared" si="4"/>
        <v>35094.858</v>
      </c>
      <c r="R62">
        <f>+(O62-G62)^2</f>
        <v>0.0005611430145804468</v>
      </c>
      <c r="AC62" t="s">
        <v>31</v>
      </c>
      <c r="AD62" t="s">
        <v>28</v>
      </c>
      <c r="AF62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2"/>
  <sheetViews>
    <sheetView zoomScalePageLayoutView="0" workbookViewId="0" topLeftCell="A19">
      <selection activeCell="A16" sqref="A16:C47"/>
    </sheetView>
  </sheetViews>
  <sheetFormatPr defaultColWidth="9.140625" defaultRowHeight="12.75"/>
  <cols>
    <col min="1" max="1" width="19.7109375" style="16" customWidth="1"/>
    <col min="2" max="2" width="4.421875" style="15" customWidth="1"/>
    <col min="3" max="3" width="12.7109375" style="16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6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14" t="s">
        <v>38</v>
      </c>
      <c r="I1" s="17" t="s">
        <v>39</v>
      </c>
      <c r="J1" s="18" t="s">
        <v>40</v>
      </c>
    </row>
    <row r="2" spans="9:10" ht="12.75">
      <c r="I2" s="19" t="s">
        <v>41</v>
      </c>
      <c r="J2" s="20" t="s">
        <v>42</v>
      </c>
    </row>
    <row r="3" spans="1:10" ht="12.75">
      <c r="A3" s="21" t="s">
        <v>43</v>
      </c>
      <c r="I3" s="19" t="s">
        <v>44</v>
      </c>
      <c r="J3" s="20" t="s">
        <v>45</v>
      </c>
    </row>
    <row r="4" spans="9:10" ht="12.75">
      <c r="I4" s="19" t="s">
        <v>46</v>
      </c>
      <c r="J4" s="20" t="s">
        <v>45</v>
      </c>
    </row>
    <row r="5" spans="9:10" ht="13.5" thickBot="1">
      <c r="I5" s="22" t="s">
        <v>47</v>
      </c>
      <c r="J5" s="23" t="s">
        <v>48</v>
      </c>
    </row>
    <row r="10" ht="13.5" thickBot="1"/>
    <row r="11" spans="1:16" ht="12.75" customHeight="1" thickBot="1">
      <c r="A11" s="16" t="str">
        <f aca="true" t="shared" si="0" ref="A11:A47">P11</f>
        <v> BBS 104 </v>
      </c>
      <c r="B11" s="6" t="str">
        <f aca="true" t="shared" si="1" ref="B11:B47">IF(H11=INT(H11),"I","II")</f>
        <v>I</v>
      </c>
      <c r="C11" s="16">
        <f aca="true" t="shared" si="2" ref="C11:C47">1*G11</f>
        <v>48289.372</v>
      </c>
      <c r="D11" s="15" t="str">
        <f aca="true" t="shared" si="3" ref="D11:D47">VLOOKUP(F11,I$1:J$5,2,FALSE)</f>
        <v>vis</v>
      </c>
      <c r="E11" s="24" t="e">
        <f>VLOOKUP(C11,#REF!,3,FALSE)</f>
        <v>#REF!</v>
      </c>
      <c r="F11" s="6" t="s">
        <v>47</v>
      </c>
      <c r="G11" s="15" t="str">
        <f aca="true" t="shared" si="4" ref="G11:G47">MID(I11,3,LEN(I11)-3)</f>
        <v>48289.372</v>
      </c>
      <c r="H11" s="16">
        <f aca="true" t="shared" si="5" ref="H11:H47">1*K11</f>
        <v>13343</v>
      </c>
      <c r="I11" s="25" t="s">
        <v>138</v>
      </c>
      <c r="J11" s="26" t="s">
        <v>139</v>
      </c>
      <c r="K11" s="25">
        <v>13343</v>
      </c>
      <c r="L11" s="25" t="s">
        <v>140</v>
      </c>
      <c r="M11" s="26" t="s">
        <v>81</v>
      </c>
      <c r="N11" s="26"/>
      <c r="O11" s="27" t="s">
        <v>141</v>
      </c>
      <c r="P11" s="27" t="s">
        <v>142</v>
      </c>
    </row>
    <row r="12" spans="1:16" ht="12.75" customHeight="1" thickBot="1">
      <c r="A12" s="16" t="str">
        <f t="shared" si="0"/>
        <v> BBS 104 </v>
      </c>
      <c r="B12" s="6" t="str">
        <f t="shared" si="1"/>
        <v>I</v>
      </c>
      <c r="C12" s="16">
        <f t="shared" si="2"/>
        <v>48602.455</v>
      </c>
      <c r="D12" s="15" t="str">
        <f t="shared" si="3"/>
        <v>vis</v>
      </c>
      <c r="E12" s="24" t="e">
        <f>VLOOKUP(C12,#REF!,3,FALSE)</f>
        <v>#REF!</v>
      </c>
      <c r="F12" s="6" t="s">
        <v>47</v>
      </c>
      <c r="G12" s="15" t="str">
        <f t="shared" si="4"/>
        <v>48602.455</v>
      </c>
      <c r="H12" s="16">
        <f t="shared" si="5"/>
        <v>13543</v>
      </c>
      <c r="I12" s="25" t="s">
        <v>143</v>
      </c>
      <c r="J12" s="26" t="s">
        <v>144</v>
      </c>
      <c r="K12" s="25">
        <v>13543</v>
      </c>
      <c r="L12" s="25" t="s">
        <v>145</v>
      </c>
      <c r="M12" s="26" t="s">
        <v>81</v>
      </c>
      <c r="N12" s="26"/>
      <c r="O12" s="27" t="s">
        <v>141</v>
      </c>
      <c r="P12" s="27" t="s">
        <v>142</v>
      </c>
    </row>
    <row r="13" spans="1:16" ht="12.75" customHeight="1" thickBot="1">
      <c r="A13" s="16" t="str">
        <f t="shared" si="0"/>
        <v> BBS 104 </v>
      </c>
      <c r="B13" s="6" t="str">
        <f t="shared" si="1"/>
        <v>I</v>
      </c>
      <c r="C13" s="16">
        <f t="shared" si="2"/>
        <v>48605.581</v>
      </c>
      <c r="D13" s="15" t="str">
        <f t="shared" si="3"/>
        <v>vis</v>
      </c>
      <c r="E13" s="24" t="e">
        <f>VLOOKUP(C13,#REF!,3,FALSE)</f>
        <v>#REF!</v>
      </c>
      <c r="F13" s="6" t="s">
        <v>47</v>
      </c>
      <c r="G13" s="15" t="str">
        <f t="shared" si="4"/>
        <v>48605.581</v>
      </c>
      <c r="H13" s="16">
        <f t="shared" si="5"/>
        <v>13545</v>
      </c>
      <c r="I13" s="25" t="s">
        <v>146</v>
      </c>
      <c r="J13" s="26" t="s">
        <v>147</v>
      </c>
      <c r="K13" s="25">
        <v>13545</v>
      </c>
      <c r="L13" s="25" t="s">
        <v>148</v>
      </c>
      <c r="M13" s="26" t="s">
        <v>81</v>
      </c>
      <c r="N13" s="26"/>
      <c r="O13" s="27" t="s">
        <v>141</v>
      </c>
      <c r="P13" s="27" t="s">
        <v>142</v>
      </c>
    </row>
    <row r="14" spans="1:16" ht="12.75" customHeight="1" thickBot="1">
      <c r="A14" s="16" t="str">
        <f t="shared" si="0"/>
        <v> BBS 104 </v>
      </c>
      <c r="B14" s="6" t="str">
        <f t="shared" si="1"/>
        <v>II</v>
      </c>
      <c r="C14" s="16">
        <f t="shared" si="2"/>
        <v>49002.503</v>
      </c>
      <c r="D14" s="15" t="str">
        <f t="shared" si="3"/>
        <v>vis</v>
      </c>
      <c r="E14" s="24" t="e">
        <f>VLOOKUP(C14,#REF!,3,FALSE)</f>
        <v>#REF!</v>
      </c>
      <c r="F14" s="6" t="s">
        <v>47</v>
      </c>
      <c r="G14" s="15" t="str">
        <f t="shared" si="4"/>
        <v>49002.503</v>
      </c>
      <c r="H14" s="16">
        <f t="shared" si="5"/>
        <v>13798.5</v>
      </c>
      <c r="I14" s="25" t="s">
        <v>155</v>
      </c>
      <c r="J14" s="26" t="s">
        <v>156</v>
      </c>
      <c r="K14" s="25">
        <v>13798.5</v>
      </c>
      <c r="L14" s="25" t="s">
        <v>157</v>
      </c>
      <c r="M14" s="26" t="s">
        <v>81</v>
      </c>
      <c r="N14" s="26"/>
      <c r="O14" s="27" t="s">
        <v>141</v>
      </c>
      <c r="P14" s="27" t="s">
        <v>142</v>
      </c>
    </row>
    <row r="15" spans="1:16" ht="12.75" customHeight="1" thickBot="1">
      <c r="A15" s="16" t="str">
        <f t="shared" si="0"/>
        <v> BBS 111 </v>
      </c>
      <c r="B15" s="6" t="str">
        <f t="shared" si="1"/>
        <v>I</v>
      </c>
      <c r="C15" s="16">
        <f t="shared" si="2"/>
        <v>50113.358</v>
      </c>
      <c r="D15" s="15" t="str">
        <f t="shared" si="3"/>
        <v>vis</v>
      </c>
      <c r="E15" s="24" t="e">
        <f>VLOOKUP(C15,#REF!,3,FALSE)</f>
        <v>#REF!</v>
      </c>
      <c r="F15" s="6" t="s">
        <v>47</v>
      </c>
      <c r="G15" s="15" t="str">
        <f t="shared" si="4"/>
        <v>50113.358</v>
      </c>
      <c r="H15" s="16">
        <f t="shared" si="5"/>
        <v>14508</v>
      </c>
      <c r="I15" s="25" t="s">
        <v>161</v>
      </c>
      <c r="J15" s="26" t="s">
        <v>162</v>
      </c>
      <c r="K15" s="25">
        <v>14508</v>
      </c>
      <c r="L15" s="25" t="s">
        <v>163</v>
      </c>
      <c r="M15" s="26" t="s">
        <v>81</v>
      </c>
      <c r="N15" s="26"/>
      <c r="O15" s="27" t="s">
        <v>141</v>
      </c>
      <c r="P15" s="27" t="s">
        <v>164</v>
      </c>
    </row>
    <row r="16" spans="1:16" ht="12.75" customHeight="1" thickBot="1">
      <c r="A16" s="16" t="str">
        <f t="shared" si="0"/>
        <v> MVS 2.46 </v>
      </c>
      <c r="B16" s="6" t="str">
        <f t="shared" si="1"/>
        <v>II</v>
      </c>
      <c r="C16" s="16">
        <f t="shared" si="2"/>
        <v>25621.517</v>
      </c>
      <c r="D16" s="15" t="str">
        <f t="shared" si="3"/>
        <v>vis</v>
      </c>
      <c r="E16" s="24" t="e">
        <f>VLOOKUP(C16,#REF!,3,FALSE)</f>
        <v>#REF!</v>
      </c>
      <c r="F16" s="6" t="s">
        <v>47</v>
      </c>
      <c r="G16" s="15" t="str">
        <f t="shared" si="4"/>
        <v>25621.517</v>
      </c>
      <c r="H16" s="16">
        <f t="shared" si="5"/>
        <v>-1134.5</v>
      </c>
      <c r="I16" s="25" t="s">
        <v>49</v>
      </c>
      <c r="J16" s="26" t="s">
        <v>50</v>
      </c>
      <c r="K16" s="25">
        <v>-1134.5</v>
      </c>
      <c r="L16" s="25" t="s">
        <v>51</v>
      </c>
      <c r="M16" s="26" t="s">
        <v>52</v>
      </c>
      <c r="N16" s="26"/>
      <c r="O16" s="27" t="s">
        <v>53</v>
      </c>
      <c r="P16" s="27" t="s">
        <v>54</v>
      </c>
    </row>
    <row r="17" spans="1:16" ht="12.75" customHeight="1" thickBot="1">
      <c r="A17" s="16" t="str">
        <f t="shared" si="0"/>
        <v> MVS 2.46 </v>
      </c>
      <c r="B17" s="6" t="str">
        <f t="shared" si="1"/>
        <v>II</v>
      </c>
      <c r="C17" s="16">
        <f t="shared" si="2"/>
        <v>27398.58</v>
      </c>
      <c r="D17" s="15" t="str">
        <f t="shared" si="3"/>
        <v>vis</v>
      </c>
      <c r="E17" s="24" t="e">
        <f>VLOOKUP(C17,#REF!,3,FALSE)</f>
        <v>#REF!</v>
      </c>
      <c r="F17" s="6" t="s">
        <v>47</v>
      </c>
      <c r="G17" s="15" t="str">
        <f t="shared" si="4"/>
        <v>27398.580</v>
      </c>
      <c r="H17" s="16">
        <f t="shared" si="5"/>
        <v>0.5</v>
      </c>
      <c r="I17" s="25" t="s">
        <v>55</v>
      </c>
      <c r="J17" s="26" t="s">
        <v>56</v>
      </c>
      <c r="K17" s="25">
        <v>0.5</v>
      </c>
      <c r="L17" s="25" t="s">
        <v>57</v>
      </c>
      <c r="M17" s="26" t="s">
        <v>52</v>
      </c>
      <c r="N17" s="26"/>
      <c r="O17" s="27" t="s">
        <v>53</v>
      </c>
      <c r="P17" s="27" t="s">
        <v>54</v>
      </c>
    </row>
    <row r="18" spans="1:16" ht="12.75" customHeight="1" thickBot="1">
      <c r="A18" s="16" t="str">
        <f t="shared" si="0"/>
        <v> MVS 2.46 </v>
      </c>
      <c r="B18" s="6" t="str">
        <f t="shared" si="1"/>
        <v>II</v>
      </c>
      <c r="C18" s="16">
        <f t="shared" si="2"/>
        <v>29219.551</v>
      </c>
      <c r="D18" s="15" t="str">
        <f t="shared" si="3"/>
        <v>vis</v>
      </c>
      <c r="E18" s="24" t="e">
        <f>VLOOKUP(C18,#REF!,3,FALSE)</f>
        <v>#REF!</v>
      </c>
      <c r="F18" s="6" t="s">
        <v>47</v>
      </c>
      <c r="G18" s="15" t="str">
        <f t="shared" si="4"/>
        <v>29219.551</v>
      </c>
      <c r="H18" s="16">
        <f t="shared" si="5"/>
        <v>1163.5</v>
      </c>
      <c r="I18" s="25" t="s">
        <v>58</v>
      </c>
      <c r="J18" s="26" t="s">
        <v>59</v>
      </c>
      <c r="K18" s="25">
        <v>1163.5</v>
      </c>
      <c r="L18" s="25" t="s">
        <v>60</v>
      </c>
      <c r="M18" s="26" t="s">
        <v>52</v>
      </c>
      <c r="N18" s="26"/>
      <c r="O18" s="27" t="s">
        <v>53</v>
      </c>
      <c r="P18" s="27" t="s">
        <v>54</v>
      </c>
    </row>
    <row r="19" spans="1:16" ht="12.75" customHeight="1" thickBot="1">
      <c r="A19" s="16" t="str">
        <f t="shared" si="0"/>
        <v> MVS 2.46 </v>
      </c>
      <c r="B19" s="6" t="str">
        <f t="shared" si="1"/>
        <v>II</v>
      </c>
      <c r="C19" s="16">
        <f t="shared" si="2"/>
        <v>29590.626</v>
      </c>
      <c r="D19" s="15" t="str">
        <f t="shared" si="3"/>
        <v>vis</v>
      </c>
      <c r="E19" s="24" t="e">
        <f>VLOOKUP(C19,#REF!,3,FALSE)</f>
        <v>#REF!</v>
      </c>
      <c r="F19" s="6" t="s">
        <v>47</v>
      </c>
      <c r="G19" s="15" t="str">
        <f t="shared" si="4"/>
        <v>29590.626</v>
      </c>
      <c r="H19" s="16">
        <f t="shared" si="5"/>
        <v>1400.5</v>
      </c>
      <c r="I19" s="25" t="s">
        <v>61</v>
      </c>
      <c r="J19" s="26" t="s">
        <v>62</v>
      </c>
      <c r="K19" s="25">
        <v>1400.5</v>
      </c>
      <c r="L19" s="25" t="s">
        <v>63</v>
      </c>
      <c r="M19" s="26" t="s">
        <v>52</v>
      </c>
      <c r="N19" s="26"/>
      <c r="O19" s="27" t="s">
        <v>53</v>
      </c>
      <c r="P19" s="27" t="s">
        <v>54</v>
      </c>
    </row>
    <row r="20" spans="1:16" ht="12.75" customHeight="1" thickBot="1">
      <c r="A20" s="16" t="str">
        <f t="shared" si="0"/>
        <v> MVS 2.46 </v>
      </c>
      <c r="B20" s="6" t="str">
        <f t="shared" si="1"/>
        <v>I</v>
      </c>
      <c r="C20" s="16">
        <f t="shared" si="2"/>
        <v>29619.625</v>
      </c>
      <c r="D20" s="15" t="str">
        <f t="shared" si="3"/>
        <v>vis</v>
      </c>
      <c r="E20" s="24" t="e">
        <f>VLOOKUP(C20,#REF!,3,FALSE)</f>
        <v>#REF!</v>
      </c>
      <c r="F20" s="6" t="s">
        <v>47</v>
      </c>
      <c r="G20" s="15" t="str">
        <f t="shared" si="4"/>
        <v>29619.625</v>
      </c>
      <c r="H20" s="16">
        <f t="shared" si="5"/>
        <v>1419</v>
      </c>
      <c r="I20" s="25" t="s">
        <v>64</v>
      </c>
      <c r="J20" s="26" t="s">
        <v>65</v>
      </c>
      <c r="K20" s="25">
        <v>1419</v>
      </c>
      <c r="L20" s="25" t="s">
        <v>66</v>
      </c>
      <c r="M20" s="26" t="s">
        <v>52</v>
      </c>
      <c r="N20" s="26"/>
      <c r="O20" s="27" t="s">
        <v>53</v>
      </c>
      <c r="P20" s="27" t="s">
        <v>54</v>
      </c>
    </row>
    <row r="21" spans="1:16" ht="12.75" customHeight="1" thickBot="1">
      <c r="A21" s="16" t="str">
        <f t="shared" si="0"/>
        <v> MVS 2.46 </v>
      </c>
      <c r="B21" s="6" t="str">
        <f t="shared" si="1"/>
        <v>II</v>
      </c>
      <c r="C21" s="16">
        <f t="shared" si="2"/>
        <v>29634.591</v>
      </c>
      <c r="D21" s="15" t="str">
        <f t="shared" si="3"/>
        <v>vis</v>
      </c>
      <c r="E21" s="24" t="e">
        <f>VLOOKUP(C21,#REF!,3,FALSE)</f>
        <v>#REF!</v>
      </c>
      <c r="F21" s="6" t="s">
        <v>47</v>
      </c>
      <c r="G21" s="15" t="str">
        <f t="shared" si="4"/>
        <v>29634.591</v>
      </c>
      <c r="H21" s="16">
        <f t="shared" si="5"/>
        <v>1428.5</v>
      </c>
      <c r="I21" s="25" t="s">
        <v>67</v>
      </c>
      <c r="J21" s="26" t="s">
        <v>68</v>
      </c>
      <c r="K21" s="25">
        <v>1428.5</v>
      </c>
      <c r="L21" s="25" t="s">
        <v>69</v>
      </c>
      <c r="M21" s="26" t="s">
        <v>52</v>
      </c>
      <c r="N21" s="26"/>
      <c r="O21" s="27" t="s">
        <v>53</v>
      </c>
      <c r="P21" s="27" t="s">
        <v>54</v>
      </c>
    </row>
    <row r="22" spans="1:16" ht="12.75" customHeight="1" thickBot="1">
      <c r="A22" s="16" t="str">
        <f t="shared" si="0"/>
        <v> MVS 2.46 </v>
      </c>
      <c r="B22" s="6" t="str">
        <f t="shared" si="1"/>
        <v>I</v>
      </c>
      <c r="C22" s="16">
        <f t="shared" si="2"/>
        <v>29641.533</v>
      </c>
      <c r="D22" s="15" t="str">
        <f t="shared" si="3"/>
        <v>vis</v>
      </c>
      <c r="E22" s="24" t="e">
        <f>VLOOKUP(C22,#REF!,3,FALSE)</f>
        <v>#REF!</v>
      </c>
      <c r="F22" s="6" t="s">
        <v>47</v>
      </c>
      <c r="G22" s="15" t="str">
        <f t="shared" si="4"/>
        <v>29641.533</v>
      </c>
      <c r="H22" s="16">
        <f t="shared" si="5"/>
        <v>1433</v>
      </c>
      <c r="I22" s="25" t="s">
        <v>70</v>
      </c>
      <c r="J22" s="26" t="s">
        <v>71</v>
      </c>
      <c r="K22" s="25">
        <v>1433</v>
      </c>
      <c r="L22" s="25" t="s">
        <v>72</v>
      </c>
      <c r="M22" s="26" t="s">
        <v>52</v>
      </c>
      <c r="N22" s="26"/>
      <c r="O22" s="27" t="s">
        <v>53</v>
      </c>
      <c r="P22" s="27" t="s">
        <v>54</v>
      </c>
    </row>
    <row r="23" spans="1:16" ht="12.75" customHeight="1" thickBot="1">
      <c r="A23" s="16" t="str">
        <f t="shared" si="0"/>
        <v> MVS 2.46 </v>
      </c>
      <c r="B23" s="6" t="str">
        <f t="shared" si="1"/>
        <v>I</v>
      </c>
      <c r="C23" s="16">
        <f t="shared" si="2"/>
        <v>30377.431</v>
      </c>
      <c r="D23" s="15" t="str">
        <f t="shared" si="3"/>
        <v>vis</v>
      </c>
      <c r="E23" s="24" t="e">
        <f>VLOOKUP(C23,#REF!,3,FALSE)</f>
        <v>#REF!</v>
      </c>
      <c r="F23" s="6" t="s">
        <v>47</v>
      </c>
      <c r="G23" s="15" t="str">
        <f t="shared" si="4"/>
        <v>30377.431</v>
      </c>
      <c r="H23" s="16">
        <f t="shared" si="5"/>
        <v>1903</v>
      </c>
      <c r="I23" s="25" t="s">
        <v>73</v>
      </c>
      <c r="J23" s="26" t="s">
        <v>74</v>
      </c>
      <c r="K23" s="25">
        <v>1903</v>
      </c>
      <c r="L23" s="25" t="s">
        <v>72</v>
      </c>
      <c r="M23" s="26" t="s">
        <v>52</v>
      </c>
      <c r="N23" s="26"/>
      <c r="O23" s="27" t="s">
        <v>53</v>
      </c>
      <c r="P23" s="27" t="s">
        <v>54</v>
      </c>
    </row>
    <row r="24" spans="1:16" ht="12.75" customHeight="1" thickBot="1">
      <c r="A24" s="16" t="str">
        <f t="shared" si="0"/>
        <v> MVS 2.46 </v>
      </c>
      <c r="B24" s="6" t="str">
        <f t="shared" si="1"/>
        <v>II</v>
      </c>
      <c r="C24" s="16">
        <f t="shared" si="2"/>
        <v>30428.377</v>
      </c>
      <c r="D24" s="15" t="str">
        <f t="shared" si="3"/>
        <v>vis</v>
      </c>
      <c r="E24" s="24" t="e">
        <f>VLOOKUP(C24,#REF!,3,FALSE)</f>
        <v>#REF!</v>
      </c>
      <c r="F24" s="6" t="s">
        <v>47</v>
      </c>
      <c r="G24" s="15" t="str">
        <f t="shared" si="4"/>
        <v>30428.377</v>
      </c>
      <c r="H24" s="16">
        <f t="shared" si="5"/>
        <v>1935.5</v>
      </c>
      <c r="I24" s="25" t="s">
        <v>75</v>
      </c>
      <c r="J24" s="26" t="s">
        <v>76</v>
      </c>
      <c r="K24" s="25">
        <v>1935.5</v>
      </c>
      <c r="L24" s="25" t="s">
        <v>77</v>
      </c>
      <c r="M24" s="26" t="s">
        <v>52</v>
      </c>
      <c r="N24" s="26"/>
      <c r="O24" s="27" t="s">
        <v>53</v>
      </c>
      <c r="P24" s="27" t="s">
        <v>54</v>
      </c>
    </row>
    <row r="25" spans="1:16" ht="12.75" customHeight="1" thickBot="1">
      <c r="A25" s="16" t="str">
        <f t="shared" si="0"/>
        <v> COVS </v>
      </c>
      <c r="B25" s="6" t="str">
        <f t="shared" si="1"/>
        <v>I</v>
      </c>
      <c r="C25" s="16">
        <f t="shared" si="2"/>
        <v>30457.25</v>
      </c>
      <c r="D25" s="15" t="str">
        <f t="shared" si="3"/>
        <v>vis</v>
      </c>
      <c r="E25" s="24" t="e">
        <f>VLOOKUP(C25,#REF!,3,FALSE)</f>
        <v>#REF!</v>
      </c>
      <c r="F25" s="6" t="s">
        <v>47</v>
      </c>
      <c r="G25" s="15" t="str">
        <f t="shared" si="4"/>
        <v>30457.25</v>
      </c>
      <c r="H25" s="16">
        <f t="shared" si="5"/>
        <v>1954</v>
      </c>
      <c r="I25" s="25" t="s">
        <v>78</v>
      </c>
      <c r="J25" s="26" t="s">
        <v>79</v>
      </c>
      <c r="K25" s="25">
        <v>1954</v>
      </c>
      <c r="L25" s="25" t="s">
        <v>80</v>
      </c>
      <c r="M25" s="26" t="s">
        <v>81</v>
      </c>
      <c r="N25" s="26"/>
      <c r="O25" s="27" t="s">
        <v>82</v>
      </c>
      <c r="P25" s="27" t="s">
        <v>83</v>
      </c>
    </row>
    <row r="26" spans="1:16" ht="12.75" customHeight="1" thickBot="1">
      <c r="A26" s="16" t="str">
        <f t="shared" si="0"/>
        <v> MVS 2.46 </v>
      </c>
      <c r="B26" s="6" t="str">
        <f t="shared" si="1"/>
        <v>II</v>
      </c>
      <c r="C26" s="16">
        <f t="shared" si="2"/>
        <v>31447.605</v>
      </c>
      <c r="D26" s="15" t="str">
        <f t="shared" si="3"/>
        <v>vis</v>
      </c>
      <c r="E26" s="24" t="e">
        <f>VLOOKUP(C26,#REF!,3,FALSE)</f>
        <v>#REF!</v>
      </c>
      <c r="F26" s="6" t="s">
        <v>47</v>
      </c>
      <c r="G26" s="15" t="str">
        <f t="shared" si="4"/>
        <v>31447.605</v>
      </c>
      <c r="H26" s="16">
        <f t="shared" si="5"/>
        <v>2586.5</v>
      </c>
      <c r="I26" s="25" t="s">
        <v>84</v>
      </c>
      <c r="J26" s="26" t="s">
        <v>85</v>
      </c>
      <c r="K26" s="25">
        <v>2586.5</v>
      </c>
      <c r="L26" s="25" t="s">
        <v>86</v>
      </c>
      <c r="M26" s="26" t="s">
        <v>52</v>
      </c>
      <c r="N26" s="26"/>
      <c r="O26" s="27" t="s">
        <v>53</v>
      </c>
      <c r="P26" s="27" t="s">
        <v>54</v>
      </c>
    </row>
    <row r="27" spans="1:16" ht="12.75" customHeight="1" thickBot="1">
      <c r="A27" s="16" t="str">
        <f t="shared" si="0"/>
        <v> MVS 2.46 </v>
      </c>
      <c r="B27" s="6" t="str">
        <f t="shared" si="1"/>
        <v>I</v>
      </c>
      <c r="C27" s="16">
        <f t="shared" si="2"/>
        <v>31462.438</v>
      </c>
      <c r="D27" s="15" t="str">
        <f t="shared" si="3"/>
        <v>vis</v>
      </c>
      <c r="E27" s="24" t="e">
        <f>VLOOKUP(C27,#REF!,3,FALSE)</f>
        <v>#REF!</v>
      </c>
      <c r="F27" s="6" t="s">
        <v>47</v>
      </c>
      <c r="G27" s="15" t="str">
        <f t="shared" si="4"/>
        <v>31462.438</v>
      </c>
      <c r="H27" s="16">
        <f t="shared" si="5"/>
        <v>2596</v>
      </c>
      <c r="I27" s="25" t="s">
        <v>87</v>
      </c>
      <c r="J27" s="26" t="s">
        <v>88</v>
      </c>
      <c r="K27" s="25">
        <v>2596</v>
      </c>
      <c r="L27" s="25" t="s">
        <v>89</v>
      </c>
      <c r="M27" s="26" t="s">
        <v>52</v>
      </c>
      <c r="N27" s="26"/>
      <c r="O27" s="27" t="s">
        <v>53</v>
      </c>
      <c r="P27" s="27" t="s">
        <v>54</v>
      </c>
    </row>
    <row r="28" spans="1:16" ht="12.75" customHeight="1" thickBot="1">
      <c r="A28" s="16" t="str">
        <f t="shared" si="0"/>
        <v> MVS 2.46 </v>
      </c>
      <c r="B28" s="6" t="str">
        <f t="shared" si="1"/>
        <v>II</v>
      </c>
      <c r="C28" s="16">
        <f t="shared" si="2"/>
        <v>31469.463</v>
      </c>
      <c r="D28" s="15" t="str">
        <f t="shared" si="3"/>
        <v>vis</v>
      </c>
      <c r="E28" s="24" t="e">
        <f>VLOOKUP(C28,#REF!,3,FALSE)</f>
        <v>#REF!</v>
      </c>
      <c r="F28" s="6" t="s">
        <v>47</v>
      </c>
      <c r="G28" s="15" t="str">
        <f t="shared" si="4"/>
        <v>31469.463</v>
      </c>
      <c r="H28" s="16">
        <f t="shared" si="5"/>
        <v>2600.5</v>
      </c>
      <c r="I28" s="25" t="s">
        <v>90</v>
      </c>
      <c r="J28" s="26" t="s">
        <v>91</v>
      </c>
      <c r="K28" s="25">
        <v>2600.5</v>
      </c>
      <c r="L28" s="25" t="s">
        <v>92</v>
      </c>
      <c r="M28" s="26" t="s">
        <v>52</v>
      </c>
      <c r="N28" s="26"/>
      <c r="O28" s="27" t="s">
        <v>53</v>
      </c>
      <c r="P28" s="27" t="s">
        <v>54</v>
      </c>
    </row>
    <row r="29" spans="1:16" ht="12.75" customHeight="1" thickBot="1">
      <c r="A29" s="16" t="str">
        <f t="shared" si="0"/>
        <v> MVS 2.46 </v>
      </c>
      <c r="B29" s="6" t="str">
        <f t="shared" si="1"/>
        <v>II</v>
      </c>
      <c r="C29" s="16">
        <f t="shared" si="2"/>
        <v>32131.687</v>
      </c>
      <c r="D29" s="15" t="str">
        <f t="shared" si="3"/>
        <v>vis</v>
      </c>
      <c r="E29" s="24" t="e">
        <f>VLOOKUP(C29,#REF!,3,FALSE)</f>
        <v>#REF!</v>
      </c>
      <c r="F29" s="6" t="s">
        <v>47</v>
      </c>
      <c r="G29" s="15" t="str">
        <f t="shared" si="4"/>
        <v>32131.687</v>
      </c>
      <c r="H29" s="16">
        <f t="shared" si="5"/>
        <v>3023.5</v>
      </c>
      <c r="I29" s="25" t="s">
        <v>93</v>
      </c>
      <c r="J29" s="26" t="s">
        <v>94</v>
      </c>
      <c r="K29" s="25">
        <v>3023.5</v>
      </c>
      <c r="L29" s="25" t="s">
        <v>95</v>
      </c>
      <c r="M29" s="26" t="s">
        <v>52</v>
      </c>
      <c r="N29" s="26"/>
      <c r="O29" s="27" t="s">
        <v>53</v>
      </c>
      <c r="P29" s="27" t="s">
        <v>54</v>
      </c>
    </row>
    <row r="30" spans="1:16" ht="12.75" customHeight="1" thickBot="1">
      <c r="A30" s="16" t="str">
        <f t="shared" si="0"/>
        <v> MVS 2.46 </v>
      </c>
      <c r="B30" s="6" t="str">
        <f t="shared" si="1"/>
        <v>I</v>
      </c>
      <c r="C30" s="16">
        <f t="shared" si="2"/>
        <v>32234.426</v>
      </c>
      <c r="D30" s="15" t="str">
        <f t="shared" si="3"/>
        <v>vis</v>
      </c>
      <c r="E30" s="24" t="e">
        <f>VLOOKUP(C30,#REF!,3,FALSE)</f>
        <v>#REF!</v>
      </c>
      <c r="F30" s="6" t="s">
        <v>47</v>
      </c>
      <c r="G30" s="15" t="str">
        <f t="shared" si="4"/>
        <v>32234.426</v>
      </c>
      <c r="H30" s="16">
        <f t="shared" si="5"/>
        <v>3089</v>
      </c>
      <c r="I30" s="25" t="s">
        <v>96</v>
      </c>
      <c r="J30" s="26" t="s">
        <v>97</v>
      </c>
      <c r="K30" s="25">
        <v>3089</v>
      </c>
      <c r="L30" s="25" t="s">
        <v>98</v>
      </c>
      <c r="M30" s="26" t="s">
        <v>52</v>
      </c>
      <c r="N30" s="26"/>
      <c r="O30" s="27" t="s">
        <v>53</v>
      </c>
      <c r="P30" s="27" t="s">
        <v>54</v>
      </c>
    </row>
    <row r="31" spans="1:16" ht="12.75" customHeight="1" thickBot="1">
      <c r="A31" s="16" t="str">
        <f t="shared" si="0"/>
        <v> MVS 2.46 </v>
      </c>
      <c r="B31" s="6" t="str">
        <f t="shared" si="1"/>
        <v>II</v>
      </c>
      <c r="C31" s="16">
        <f t="shared" si="2"/>
        <v>32889.55</v>
      </c>
      <c r="D31" s="15" t="str">
        <f t="shared" si="3"/>
        <v>vis</v>
      </c>
      <c r="E31" s="24" t="e">
        <f>VLOOKUP(C31,#REF!,3,FALSE)</f>
        <v>#REF!</v>
      </c>
      <c r="F31" s="6" t="s">
        <v>47</v>
      </c>
      <c r="G31" s="15" t="str">
        <f t="shared" si="4"/>
        <v>32889.550</v>
      </c>
      <c r="H31" s="16">
        <f t="shared" si="5"/>
        <v>3507.5</v>
      </c>
      <c r="I31" s="25" t="s">
        <v>99</v>
      </c>
      <c r="J31" s="26" t="s">
        <v>100</v>
      </c>
      <c r="K31" s="25">
        <v>3507.5</v>
      </c>
      <c r="L31" s="25" t="s">
        <v>101</v>
      </c>
      <c r="M31" s="26" t="s">
        <v>52</v>
      </c>
      <c r="N31" s="26"/>
      <c r="O31" s="27" t="s">
        <v>53</v>
      </c>
      <c r="P31" s="27" t="s">
        <v>54</v>
      </c>
    </row>
    <row r="32" spans="1:16" ht="12.75" customHeight="1" thickBot="1">
      <c r="A32" s="16" t="str">
        <f t="shared" si="0"/>
        <v> MVS 2.46 </v>
      </c>
      <c r="B32" s="6" t="str">
        <f t="shared" si="1"/>
        <v>I</v>
      </c>
      <c r="C32" s="16">
        <f t="shared" si="2"/>
        <v>33239.632</v>
      </c>
      <c r="D32" s="15" t="str">
        <f t="shared" si="3"/>
        <v>vis</v>
      </c>
      <c r="E32" s="24" t="e">
        <f>VLOOKUP(C32,#REF!,3,FALSE)</f>
        <v>#REF!</v>
      </c>
      <c r="F32" s="6" t="s">
        <v>47</v>
      </c>
      <c r="G32" s="15" t="str">
        <f t="shared" si="4"/>
        <v>33239.632</v>
      </c>
      <c r="H32" s="16">
        <f t="shared" si="5"/>
        <v>3731</v>
      </c>
      <c r="I32" s="25" t="s">
        <v>102</v>
      </c>
      <c r="J32" s="26" t="s">
        <v>103</v>
      </c>
      <c r="K32" s="25">
        <v>3731</v>
      </c>
      <c r="L32" s="25" t="s">
        <v>104</v>
      </c>
      <c r="M32" s="26" t="s">
        <v>52</v>
      </c>
      <c r="N32" s="26"/>
      <c r="O32" s="27" t="s">
        <v>53</v>
      </c>
      <c r="P32" s="27" t="s">
        <v>54</v>
      </c>
    </row>
    <row r="33" spans="1:16" ht="12.75" customHeight="1" thickBot="1">
      <c r="A33" s="16" t="str">
        <f t="shared" si="0"/>
        <v> MVS 2.46 </v>
      </c>
      <c r="B33" s="6" t="str">
        <f t="shared" si="1"/>
        <v>II</v>
      </c>
      <c r="C33" s="16">
        <f t="shared" si="2"/>
        <v>33348.352</v>
      </c>
      <c r="D33" s="15" t="str">
        <f t="shared" si="3"/>
        <v>vis</v>
      </c>
      <c r="E33" s="24" t="e">
        <f>VLOOKUP(C33,#REF!,3,FALSE)</f>
        <v>#REF!</v>
      </c>
      <c r="F33" s="6" t="s">
        <v>47</v>
      </c>
      <c r="G33" s="15" t="str">
        <f t="shared" si="4"/>
        <v>33348.352</v>
      </c>
      <c r="H33" s="16">
        <f t="shared" si="5"/>
        <v>3800.5</v>
      </c>
      <c r="I33" s="25" t="s">
        <v>105</v>
      </c>
      <c r="J33" s="26" t="s">
        <v>106</v>
      </c>
      <c r="K33" s="25">
        <v>3800.5</v>
      </c>
      <c r="L33" s="25" t="s">
        <v>107</v>
      </c>
      <c r="M33" s="26" t="s">
        <v>52</v>
      </c>
      <c r="N33" s="26"/>
      <c r="O33" s="27" t="s">
        <v>53</v>
      </c>
      <c r="P33" s="27" t="s">
        <v>54</v>
      </c>
    </row>
    <row r="34" spans="1:16" ht="12.75" customHeight="1" thickBot="1">
      <c r="A34" s="16" t="str">
        <f t="shared" si="0"/>
        <v> MVS 2.46 </v>
      </c>
      <c r="B34" s="6" t="str">
        <f t="shared" si="1"/>
        <v>I</v>
      </c>
      <c r="C34" s="16">
        <f t="shared" si="2"/>
        <v>34808.338</v>
      </c>
      <c r="D34" s="15" t="str">
        <f t="shared" si="3"/>
        <v>vis</v>
      </c>
      <c r="E34" s="24" t="e">
        <f>VLOOKUP(C34,#REF!,3,FALSE)</f>
        <v>#REF!</v>
      </c>
      <c r="F34" s="6" t="s">
        <v>47</v>
      </c>
      <c r="G34" s="15" t="str">
        <f t="shared" si="4"/>
        <v>34808.338</v>
      </c>
      <c r="H34" s="16">
        <f t="shared" si="5"/>
        <v>4733</v>
      </c>
      <c r="I34" s="25" t="s">
        <v>108</v>
      </c>
      <c r="J34" s="26" t="s">
        <v>109</v>
      </c>
      <c r="K34" s="25">
        <v>4733</v>
      </c>
      <c r="L34" s="25" t="s">
        <v>110</v>
      </c>
      <c r="M34" s="26" t="s">
        <v>52</v>
      </c>
      <c r="N34" s="26"/>
      <c r="O34" s="27" t="s">
        <v>53</v>
      </c>
      <c r="P34" s="27" t="s">
        <v>54</v>
      </c>
    </row>
    <row r="35" spans="1:16" ht="12.75" customHeight="1" thickBot="1">
      <c r="A35" s="16" t="str">
        <f t="shared" si="0"/>
        <v> MVS 2.46 </v>
      </c>
      <c r="B35" s="6" t="str">
        <f t="shared" si="1"/>
        <v>I</v>
      </c>
      <c r="C35" s="16">
        <f t="shared" si="2"/>
        <v>35052.596</v>
      </c>
      <c r="D35" s="15" t="str">
        <f t="shared" si="3"/>
        <v>vis</v>
      </c>
      <c r="E35" s="24" t="e">
        <f>VLOOKUP(C35,#REF!,3,FALSE)</f>
        <v>#REF!</v>
      </c>
      <c r="F35" s="6" t="s">
        <v>47</v>
      </c>
      <c r="G35" s="15" t="str">
        <f t="shared" si="4"/>
        <v>35052.596</v>
      </c>
      <c r="H35" s="16">
        <f t="shared" si="5"/>
        <v>4889</v>
      </c>
      <c r="I35" s="25" t="s">
        <v>111</v>
      </c>
      <c r="J35" s="26" t="s">
        <v>112</v>
      </c>
      <c r="K35" s="25">
        <v>4889</v>
      </c>
      <c r="L35" s="25" t="s">
        <v>113</v>
      </c>
      <c r="M35" s="26" t="s">
        <v>52</v>
      </c>
      <c r="N35" s="26"/>
      <c r="O35" s="27" t="s">
        <v>53</v>
      </c>
      <c r="P35" s="27" t="s">
        <v>54</v>
      </c>
    </row>
    <row r="36" spans="1:16" ht="12.75" customHeight="1" thickBot="1">
      <c r="A36" s="16" t="str">
        <f t="shared" si="0"/>
        <v> MVS 2.46 </v>
      </c>
      <c r="B36" s="6" t="str">
        <f t="shared" si="1"/>
        <v>II</v>
      </c>
      <c r="C36" s="16">
        <f t="shared" si="2"/>
        <v>35191.327</v>
      </c>
      <c r="D36" s="15" t="str">
        <f t="shared" si="3"/>
        <v>vis</v>
      </c>
      <c r="E36" s="24" t="e">
        <f>VLOOKUP(C36,#REF!,3,FALSE)</f>
        <v>#REF!</v>
      </c>
      <c r="F36" s="6" t="s">
        <v>47</v>
      </c>
      <c r="G36" s="15" t="str">
        <f t="shared" si="4"/>
        <v>35191.327</v>
      </c>
      <c r="H36" s="16">
        <f t="shared" si="5"/>
        <v>4977.5</v>
      </c>
      <c r="I36" s="25" t="s">
        <v>114</v>
      </c>
      <c r="J36" s="26" t="s">
        <v>115</v>
      </c>
      <c r="K36" s="25">
        <v>4977.5</v>
      </c>
      <c r="L36" s="25" t="s">
        <v>104</v>
      </c>
      <c r="M36" s="26" t="s">
        <v>52</v>
      </c>
      <c r="N36" s="26"/>
      <c r="O36" s="27" t="s">
        <v>53</v>
      </c>
      <c r="P36" s="27" t="s">
        <v>54</v>
      </c>
    </row>
    <row r="37" spans="1:16" ht="12.75" customHeight="1" thickBot="1">
      <c r="A37" s="16" t="str">
        <f t="shared" si="0"/>
        <v> MVS 2.46 </v>
      </c>
      <c r="B37" s="6" t="str">
        <f t="shared" si="1"/>
        <v>II</v>
      </c>
      <c r="C37" s="16">
        <f t="shared" si="2"/>
        <v>35839.542</v>
      </c>
      <c r="D37" s="15" t="str">
        <f t="shared" si="3"/>
        <v>vis</v>
      </c>
      <c r="E37" s="24" t="e">
        <f>VLOOKUP(C37,#REF!,3,FALSE)</f>
        <v>#REF!</v>
      </c>
      <c r="F37" s="6" t="s">
        <v>47</v>
      </c>
      <c r="G37" s="15" t="str">
        <f t="shared" si="4"/>
        <v>35839.542</v>
      </c>
      <c r="H37" s="16">
        <f t="shared" si="5"/>
        <v>5391.5</v>
      </c>
      <c r="I37" s="25" t="s">
        <v>116</v>
      </c>
      <c r="J37" s="26" t="s">
        <v>117</v>
      </c>
      <c r="K37" s="25">
        <v>5391.5</v>
      </c>
      <c r="L37" s="25" t="s">
        <v>98</v>
      </c>
      <c r="M37" s="26" t="s">
        <v>52</v>
      </c>
      <c r="N37" s="26"/>
      <c r="O37" s="27" t="s">
        <v>53</v>
      </c>
      <c r="P37" s="27" t="s">
        <v>54</v>
      </c>
    </row>
    <row r="38" spans="1:16" ht="12.75" customHeight="1" thickBot="1">
      <c r="A38" s="16" t="str">
        <f t="shared" si="0"/>
        <v> MVS 2.46 </v>
      </c>
      <c r="B38" s="6" t="str">
        <f t="shared" si="1"/>
        <v>I</v>
      </c>
      <c r="C38" s="16">
        <f t="shared" si="2"/>
        <v>35868.42</v>
      </c>
      <c r="D38" s="15" t="str">
        <f t="shared" si="3"/>
        <v>vis</v>
      </c>
      <c r="E38" s="24" t="e">
        <f>VLOOKUP(C38,#REF!,3,FALSE)</f>
        <v>#REF!</v>
      </c>
      <c r="F38" s="6" t="s">
        <v>47</v>
      </c>
      <c r="G38" s="15" t="str">
        <f t="shared" si="4"/>
        <v>35868.420</v>
      </c>
      <c r="H38" s="16">
        <f t="shared" si="5"/>
        <v>5410</v>
      </c>
      <c r="I38" s="25" t="s">
        <v>118</v>
      </c>
      <c r="J38" s="26" t="s">
        <v>119</v>
      </c>
      <c r="K38" s="25">
        <v>5410</v>
      </c>
      <c r="L38" s="25" t="s">
        <v>120</v>
      </c>
      <c r="M38" s="26" t="s">
        <v>52</v>
      </c>
      <c r="N38" s="26"/>
      <c r="O38" s="27" t="s">
        <v>53</v>
      </c>
      <c r="P38" s="27" t="s">
        <v>54</v>
      </c>
    </row>
    <row r="39" spans="1:16" ht="12.75" customHeight="1" thickBot="1">
      <c r="A39" s="16" t="str">
        <f t="shared" si="0"/>
        <v> MVS 2.46 </v>
      </c>
      <c r="B39" s="6" t="str">
        <f t="shared" si="1"/>
        <v>II</v>
      </c>
      <c r="C39" s="16">
        <f t="shared" si="2"/>
        <v>35875.469</v>
      </c>
      <c r="D39" s="15" t="str">
        <f t="shared" si="3"/>
        <v>vis</v>
      </c>
      <c r="E39" s="24" t="e">
        <f>VLOOKUP(C39,#REF!,3,FALSE)</f>
        <v>#REF!</v>
      </c>
      <c r="F39" s="6" t="s">
        <v>47</v>
      </c>
      <c r="G39" s="15" t="str">
        <f t="shared" si="4"/>
        <v>35875.469</v>
      </c>
      <c r="H39" s="16">
        <f t="shared" si="5"/>
        <v>5414.5</v>
      </c>
      <c r="I39" s="25" t="s">
        <v>121</v>
      </c>
      <c r="J39" s="26" t="s">
        <v>122</v>
      </c>
      <c r="K39" s="25">
        <v>5414.5</v>
      </c>
      <c r="L39" s="25" t="s">
        <v>123</v>
      </c>
      <c r="M39" s="26" t="s">
        <v>52</v>
      </c>
      <c r="N39" s="26"/>
      <c r="O39" s="27" t="s">
        <v>53</v>
      </c>
      <c r="P39" s="27" t="s">
        <v>54</v>
      </c>
    </row>
    <row r="40" spans="1:16" ht="12.75" customHeight="1" thickBot="1">
      <c r="A40" s="16" t="str">
        <f t="shared" si="0"/>
        <v> MVS 2.46 </v>
      </c>
      <c r="B40" s="6" t="str">
        <f t="shared" si="1"/>
        <v>II</v>
      </c>
      <c r="C40" s="16">
        <f t="shared" si="2"/>
        <v>37317.42</v>
      </c>
      <c r="D40" s="15" t="str">
        <f t="shared" si="3"/>
        <v>vis</v>
      </c>
      <c r="E40" s="24" t="e">
        <f>VLOOKUP(C40,#REF!,3,FALSE)</f>
        <v>#REF!</v>
      </c>
      <c r="F40" s="6" t="s">
        <v>47</v>
      </c>
      <c r="G40" s="15" t="str">
        <f t="shared" si="4"/>
        <v>37317.420</v>
      </c>
      <c r="H40" s="16">
        <f t="shared" si="5"/>
        <v>6335.5</v>
      </c>
      <c r="I40" s="25" t="s">
        <v>124</v>
      </c>
      <c r="J40" s="26" t="s">
        <v>125</v>
      </c>
      <c r="K40" s="25">
        <v>6335.5</v>
      </c>
      <c r="L40" s="25" t="s">
        <v>126</v>
      </c>
      <c r="M40" s="26" t="s">
        <v>52</v>
      </c>
      <c r="N40" s="26"/>
      <c r="O40" s="27" t="s">
        <v>53</v>
      </c>
      <c r="P40" s="27" t="s">
        <v>54</v>
      </c>
    </row>
    <row r="41" spans="1:16" ht="12.75" customHeight="1" thickBot="1">
      <c r="A41" s="16" t="str">
        <f t="shared" si="0"/>
        <v> MVS 2.46 </v>
      </c>
      <c r="B41" s="6" t="str">
        <f t="shared" si="1"/>
        <v>I</v>
      </c>
      <c r="C41" s="16">
        <f t="shared" si="2"/>
        <v>37667.532</v>
      </c>
      <c r="D41" s="15" t="str">
        <f t="shared" si="3"/>
        <v>vis</v>
      </c>
      <c r="E41" s="24" t="e">
        <f>VLOOKUP(C41,#REF!,3,FALSE)</f>
        <v>#REF!</v>
      </c>
      <c r="F41" s="6" t="s">
        <v>47</v>
      </c>
      <c r="G41" s="15" t="str">
        <f t="shared" si="4"/>
        <v>37667.532</v>
      </c>
      <c r="H41" s="16">
        <f t="shared" si="5"/>
        <v>6559</v>
      </c>
      <c r="I41" s="25" t="s">
        <v>127</v>
      </c>
      <c r="J41" s="26" t="s">
        <v>128</v>
      </c>
      <c r="K41" s="25">
        <v>6559</v>
      </c>
      <c r="L41" s="25" t="s">
        <v>129</v>
      </c>
      <c r="M41" s="26" t="s">
        <v>52</v>
      </c>
      <c r="N41" s="26"/>
      <c r="O41" s="27" t="s">
        <v>53</v>
      </c>
      <c r="P41" s="27" t="s">
        <v>54</v>
      </c>
    </row>
    <row r="42" spans="1:16" ht="12.75" customHeight="1" thickBot="1">
      <c r="A42" s="16" t="str">
        <f t="shared" si="0"/>
        <v> MVS 2.46 </v>
      </c>
      <c r="B42" s="6" t="str">
        <f t="shared" si="1"/>
        <v>I</v>
      </c>
      <c r="C42" s="16">
        <f t="shared" si="2"/>
        <v>37936.64</v>
      </c>
      <c r="D42" s="15" t="str">
        <f t="shared" si="3"/>
        <v>vis</v>
      </c>
      <c r="E42" s="24" t="e">
        <f>VLOOKUP(C42,#REF!,3,FALSE)</f>
        <v>#REF!</v>
      </c>
      <c r="F42" s="6" t="s">
        <v>47</v>
      </c>
      <c r="G42" s="15" t="str">
        <f t="shared" si="4"/>
        <v>37936.640</v>
      </c>
      <c r="H42" s="16">
        <f t="shared" si="5"/>
        <v>6731</v>
      </c>
      <c r="I42" s="25" t="s">
        <v>130</v>
      </c>
      <c r="J42" s="26" t="s">
        <v>131</v>
      </c>
      <c r="K42" s="25">
        <v>6731</v>
      </c>
      <c r="L42" s="25" t="s">
        <v>132</v>
      </c>
      <c r="M42" s="26" t="s">
        <v>52</v>
      </c>
      <c r="N42" s="26"/>
      <c r="O42" s="27" t="s">
        <v>53</v>
      </c>
      <c r="P42" s="27" t="s">
        <v>54</v>
      </c>
    </row>
    <row r="43" spans="1:16" ht="12.75" customHeight="1" thickBot="1">
      <c r="A43" s="16" t="str">
        <f t="shared" si="0"/>
        <v> MVS 2.46 </v>
      </c>
      <c r="B43" s="6" t="str">
        <f t="shared" si="1"/>
        <v>I</v>
      </c>
      <c r="C43" s="16">
        <f t="shared" si="2"/>
        <v>38002.57</v>
      </c>
      <c r="D43" s="15" t="str">
        <f t="shared" si="3"/>
        <v>vis</v>
      </c>
      <c r="E43" s="24" t="e">
        <f>VLOOKUP(C43,#REF!,3,FALSE)</f>
        <v>#REF!</v>
      </c>
      <c r="F43" s="6" t="s">
        <v>47</v>
      </c>
      <c r="G43" s="15" t="str">
        <f t="shared" si="4"/>
        <v>38002.570</v>
      </c>
      <c r="H43" s="16">
        <f t="shared" si="5"/>
        <v>6773</v>
      </c>
      <c r="I43" s="25" t="s">
        <v>133</v>
      </c>
      <c r="J43" s="26" t="s">
        <v>134</v>
      </c>
      <c r="K43" s="25">
        <v>6773</v>
      </c>
      <c r="L43" s="25" t="s">
        <v>60</v>
      </c>
      <c r="M43" s="26" t="s">
        <v>52</v>
      </c>
      <c r="N43" s="26"/>
      <c r="O43" s="27" t="s">
        <v>53</v>
      </c>
      <c r="P43" s="27" t="s">
        <v>54</v>
      </c>
    </row>
    <row r="44" spans="1:16" ht="12.75" customHeight="1" thickBot="1">
      <c r="A44" s="16" t="str">
        <f t="shared" si="0"/>
        <v> MVS 2.46 </v>
      </c>
      <c r="B44" s="6" t="str">
        <f t="shared" si="1"/>
        <v>I</v>
      </c>
      <c r="C44" s="16">
        <f t="shared" si="2"/>
        <v>38005.6</v>
      </c>
      <c r="D44" s="15" t="str">
        <f t="shared" si="3"/>
        <v>vis</v>
      </c>
      <c r="E44" s="24" t="e">
        <f>VLOOKUP(C44,#REF!,3,FALSE)</f>
        <v>#REF!</v>
      </c>
      <c r="F44" s="6" t="s">
        <v>47</v>
      </c>
      <c r="G44" s="15" t="str">
        <f t="shared" si="4"/>
        <v>38005.600</v>
      </c>
      <c r="H44" s="16">
        <f t="shared" si="5"/>
        <v>6775</v>
      </c>
      <c r="I44" s="25" t="s">
        <v>135</v>
      </c>
      <c r="J44" s="26" t="s">
        <v>136</v>
      </c>
      <c r="K44" s="25">
        <v>6775</v>
      </c>
      <c r="L44" s="25" t="s">
        <v>137</v>
      </c>
      <c r="M44" s="26" t="s">
        <v>52</v>
      </c>
      <c r="N44" s="26"/>
      <c r="O44" s="27" t="s">
        <v>53</v>
      </c>
      <c r="P44" s="27" t="s">
        <v>54</v>
      </c>
    </row>
    <row r="45" spans="1:16" ht="12.75" customHeight="1" thickBot="1">
      <c r="A45" s="16" t="str">
        <f t="shared" si="0"/>
        <v> BBS 104 </v>
      </c>
      <c r="B45" s="6" t="str">
        <f t="shared" si="1"/>
        <v>II</v>
      </c>
      <c r="C45" s="16">
        <f t="shared" si="2"/>
        <v>48642.374</v>
      </c>
      <c r="D45" s="15" t="str">
        <f t="shared" si="3"/>
        <v>vis</v>
      </c>
      <c r="E45" s="24" t="e">
        <f>VLOOKUP(C45,#REF!,3,FALSE)</f>
        <v>#REF!</v>
      </c>
      <c r="F45" s="6" t="s">
        <v>47</v>
      </c>
      <c r="G45" s="15" t="str">
        <f t="shared" si="4"/>
        <v>48642.374</v>
      </c>
      <c r="H45" s="16">
        <f t="shared" si="5"/>
        <v>13568.5</v>
      </c>
      <c r="I45" s="25" t="s">
        <v>149</v>
      </c>
      <c r="J45" s="26" t="s">
        <v>150</v>
      </c>
      <c r="K45" s="25">
        <v>13568.5</v>
      </c>
      <c r="L45" s="25" t="s">
        <v>151</v>
      </c>
      <c r="M45" s="26" t="s">
        <v>81</v>
      </c>
      <c r="N45" s="26"/>
      <c r="O45" s="27" t="s">
        <v>141</v>
      </c>
      <c r="P45" s="27" t="s">
        <v>142</v>
      </c>
    </row>
    <row r="46" spans="1:16" ht="12.75" customHeight="1" thickBot="1">
      <c r="A46" s="16" t="str">
        <f t="shared" si="0"/>
        <v> BBS 104 </v>
      </c>
      <c r="B46" s="6" t="str">
        <f t="shared" si="1"/>
        <v>II</v>
      </c>
      <c r="C46" s="16">
        <f t="shared" si="2"/>
        <v>48678.392</v>
      </c>
      <c r="D46" s="15" t="str">
        <f t="shared" si="3"/>
        <v>vis</v>
      </c>
      <c r="E46" s="24" t="e">
        <f>VLOOKUP(C46,#REF!,3,FALSE)</f>
        <v>#REF!</v>
      </c>
      <c r="F46" s="6" t="s">
        <v>47</v>
      </c>
      <c r="G46" s="15" t="str">
        <f t="shared" si="4"/>
        <v>48678.392</v>
      </c>
      <c r="H46" s="16">
        <f t="shared" si="5"/>
        <v>13591.5</v>
      </c>
      <c r="I46" s="25" t="s">
        <v>152</v>
      </c>
      <c r="J46" s="26" t="s">
        <v>153</v>
      </c>
      <c r="K46" s="25">
        <v>13591.5</v>
      </c>
      <c r="L46" s="25" t="s">
        <v>154</v>
      </c>
      <c r="M46" s="26" t="s">
        <v>81</v>
      </c>
      <c r="N46" s="26"/>
      <c r="O46" s="27" t="s">
        <v>141</v>
      </c>
      <c r="P46" s="27" t="s">
        <v>142</v>
      </c>
    </row>
    <row r="47" spans="1:16" ht="12.75" customHeight="1" thickBot="1">
      <c r="A47" s="16" t="str">
        <f t="shared" si="0"/>
        <v> BBS 104 </v>
      </c>
      <c r="B47" s="6" t="str">
        <f t="shared" si="1"/>
        <v>I</v>
      </c>
      <c r="C47" s="16">
        <f t="shared" si="2"/>
        <v>49006.396</v>
      </c>
      <c r="D47" s="15" t="str">
        <f t="shared" si="3"/>
        <v>vis</v>
      </c>
      <c r="E47" s="24" t="e">
        <f>VLOOKUP(C47,#REF!,3,FALSE)</f>
        <v>#REF!</v>
      </c>
      <c r="F47" s="6" t="s">
        <v>47</v>
      </c>
      <c r="G47" s="15" t="str">
        <f t="shared" si="4"/>
        <v>49006.396</v>
      </c>
      <c r="H47" s="16">
        <f t="shared" si="5"/>
        <v>13801</v>
      </c>
      <c r="I47" s="25" t="s">
        <v>158</v>
      </c>
      <c r="J47" s="26" t="s">
        <v>159</v>
      </c>
      <c r="K47" s="25">
        <v>13801</v>
      </c>
      <c r="L47" s="25" t="s">
        <v>160</v>
      </c>
      <c r="M47" s="26" t="s">
        <v>81</v>
      </c>
      <c r="N47" s="26"/>
      <c r="O47" s="27" t="s">
        <v>141</v>
      </c>
      <c r="P47" s="27" t="s">
        <v>142</v>
      </c>
    </row>
    <row r="48" spans="2:6" ht="12.75">
      <c r="B48" s="6"/>
      <c r="E48" s="24"/>
      <c r="F48" s="6"/>
    </row>
    <row r="49" spans="2:6" ht="12.75">
      <c r="B49" s="6"/>
      <c r="E49" s="24"/>
      <c r="F49" s="6"/>
    </row>
    <row r="50" spans="2:6" ht="12.75">
      <c r="B50" s="6"/>
      <c r="E50" s="24"/>
      <c r="F50" s="6"/>
    </row>
    <row r="51" spans="2:6" ht="12.75">
      <c r="B51" s="6"/>
      <c r="E51" s="24"/>
      <c r="F51" s="6"/>
    </row>
    <row r="52" spans="2:6" ht="12.75">
      <c r="B52" s="6"/>
      <c r="E52" s="24"/>
      <c r="F52" s="6"/>
    </row>
    <row r="53" spans="2:6" ht="12.75">
      <c r="B53" s="6"/>
      <c r="E53" s="24"/>
      <c r="F53" s="6"/>
    </row>
    <row r="54" spans="2:6" ht="12.75">
      <c r="B54" s="6"/>
      <c r="E54" s="24"/>
      <c r="F54" s="6"/>
    </row>
    <row r="55" spans="2:6" ht="12.75">
      <c r="B55" s="6"/>
      <c r="E55" s="24"/>
      <c r="F55" s="6"/>
    </row>
    <row r="56" spans="2:6" ht="12.75">
      <c r="B56" s="6"/>
      <c r="E56" s="24"/>
      <c r="F56" s="6"/>
    </row>
    <row r="57" spans="2:6" ht="12.75">
      <c r="B57" s="6"/>
      <c r="E57" s="24"/>
      <c r="F57" s="6"/>
    </row>
    <row r="58" spans="2:6" ht="12.75">
      <c r="B58" s="6"/>
      <c r="E58" s="24"/>
      <c r="F58" s="6"/>
    </row>
    <row r="59" spans="2:6" ht="12.75">
      <c r="B59" s="6"/>
      <c r="E59" s="24"/>
      <c r="F59" s="6"/>
    </row>
    <row r="60" spans="2:6" ht="12.75">
      <c r="B60" s="6"/>
      <c r="E60" s="24"/>
      <c r="F60" s="6"/>
    </row>
    <row r="61" spans="2:6" ht="12.75">
      <c r="B61" s="6"/>
      <c r="E61" s="24"/>
      <c r="F61" s="6"/>
    </row>
    <row r="62" spans="2:6" ht="12.75">
      <c r="B62" s="6"/>
      <c r="E62" s="24"/>
      <c r="F62" s="6"/>
    </row>
    <row r="63" spans="2:6" ht="12.75">
      <c r="B63" s="6"/>
      <c r="E63" s="24"/>
      <c r="F63" s="6"/>
    </row>
    <row r="64" spans="2:6" ht="12.75">
      <c r="B64" s="6"/>
      <c r="E64" s="24"/>
      <c r="F64" s="6"/>
    </row>
    <row r="65" spans="2:6" ht="12.75">
      <c r="B65" s="6"/>
      <c r="E65" s="24"/>
      <c r="F65" s="6"/>
    </row>
    <row r="66" spans="2:6" ht="12.75">
      <c r="B66" s="6"/>
      <c r="E66" s="24"/>
      <c r="F66" s="6"/>
    </row>
    <row r="67" spans="2:6" ht="12.75">
      <c r="B67" s="6"/>
      <c r="E67" s="24"/>
      <c r="F67" s="6"/>
    </row>
    <row r="68" spans="2:6" ht="12.75">
      <c r="B68" s="6"/>
      <c r="E68" s="24"/>
      <c r="F68" s="6"/>
    </row>
    <row r="69" spans="2:6" ht="12.75">
      <c r="B69" s="6"/>
      <c r="E69" s="24"/>
      <c r="F69" s="6"/>
    </row>
    <row r="70" spans="2:6" ht="12.75">
      <c r="B70" s="6"/>
      <c r="E70" s="24"/>
      <c r="F70" s="6"/>
    </row>
    <row r="71" spans="2:6" ht="12.75">
      <c r="B71" s="6"/>
      <c r="E71" s="24"/>
      <c r="F71" s="6"/>
    </row>
    <row r="72" spans="2:6" ht="12.75">
      <c r="B72" s="6"/>
      <c r="E72" s="24"/>
      <c r="F72" s="6"/>
    </row>
    <row r="73" spans="2:6" ht="12.75">
      <c r="B73" s="6"/>
      <c r="E73" s="24"/>
      <c r="F73" s="6"/>
    </row>
    <row r="74" spans="2:6" ht="12.75">
      <c r="B74" s="6"/>
      <c r="E74" s="24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  <row r="814" spans="2:6" ht="12.75">
      <c r="B814" s="6"/>
      <c r="F814" s="6"/>
    </row>
    <row r="815" spans="2:6" ht="12.75">
      <c r="B815" s="6"/>
      <c r="F815" s="6"/>
    </row>
    <row r="816" spans="2:6" ht="12.75">
      <c r="B816" s="6"/>
      <c r="F816" s="6"/>
    </row>
    <row r="817" spans="2:6" ht="12.75">
      <c r="B817" s="6"/>
      <c r="F817" s="6"/>
    </row>
    <row r="818" spans="2:6" ht="12.75">
      <c r="B818" s="6"/>
      <c r="F818" s="6"/>
    </row>
    <row r="819" spans="2:6" ht="12.75">
      <c r="B819" s="6"/>
      <c r="F819" s="6"/>
    </row>
    <row r="820" spans="2:6" ht="12.75">
      <c r="B820" s="6"/>
      <c r="F820" s="6"/>
    </row>
    <row r="821" spans="2:6" ht="12.75">
      <c r="B821" s="6"/>
      <c r="F821" s="6"/>
    </row>
    <row r="822" spans="2:6" ht="12.75">
      <c r="B822" s="6"/>
      <c r="F822" s="6"/>
    </row>
    <row r="823" spans="2:6" ht="12.75">
      <c r="B823" s="6"/>
      <c r="F823" s="6"/>
    </row>
    <row r="824" spans="2:6" ht="12.75">
      <c r="B824" s="6"/>
      <c r="F824" s="6"/>
    </row>
    <row r="825" spans="2:6" ht="12.75">
      <c r="B825" s="6"/>
      <c r="F825" s="6"/>
    </row>
    <row r="826" spans="2:6" ht="12.75">
      <c r="B826" s="6"/>
      <c r="F826" s="6"/>
    </row>
    <row r="827" spans="2:6" ht="12.75">
      <c r="B827" s="6"/>
      <c r="F827" s="6"/>
    </row>
    <row r="828" spans="2:6" ht="12.75">
      <c r="B828" s="6"/>
      <c r="F828" s="6"/>
    </row>
    <row r="829" spans="2:6" ht="12.75">
      <c r="B829" s="6"/>
      <c r="F829" s="6"/>
    </row>
    <row r="830" spans="2:6" ht="12.75">
      <c r="B830" s="6"/>
      <c r="F830" s="6"/>
    </row>
    <row r="831" spans="2:6" ht="12.75">
      <c r="B831" s="6"/>
      <c r="F831" s="6"/>
    </row>
    <row r="832" spans="2:6" ht="12.75">
      <c r="B832" s="6"/>
      <c r="F832" s="6"/>
    </row>
    <row r="833" spans="2:6" ht="12.75">
      <c r="B833" s="6"/>
      <c r="F833" s="6"/>
    </row>
    <row r="834" spans="2:6" ht="12.75">
      <c r="B834" s="6"/>
      <c r="F834" s="6"/>
    </row>
    <row r="835" spans="2:6" ht="12.75">
      <c r="B835" s="6"/>
      <c r="F835" s="6"/>
    </row>
    <row r="836" spans="2:6" ht="12.75">
      <c r="B836" s="6"/>
      <c r="F836" s="6"/>
    </row>
    <row r="837" spans="2:6" ht="12.75">
      <c r="B837" s="6"/>
      <c r="F837" s="6"/>
    </row>
    <row r="838" spans="2:6" ht="12.75">
      <c r="B838" s="6"/>
      <c r="F838" s="6"/>
    </row>
    <row r="839" spans="2:6" ht="12.75">
      <c r="B839" s="6"/>
      <c r="F839" s="6"/>
    </row>
    <row r="840" spans="2:6" ht="12.75">
      <c r="B840" s="6"/>
      <c r="F840" s="6"/>
    </row>
    <row r="841" spans="2:6" ht="12.75">
      <c r="B841" s="6"/>
      <c r="F841" s="6"/>
    </row>
    <row r="842" spans="2:6" ht="12.75">
      <c r="B842" s="6"/>
      <c r="F842" s="6"/>
    </row>
    <row r="843" spans="2:6" ht="12.75">
      <c r="B843" s="6"/>
      <c r="F843" s="6"/>
    </row>
    <row r="844" spans="2:6" ht="12.75">
      <c r="B844" s="6"/>
      <c r="F844" s="6"/>
    </row>
    <row r="845" spans="2:6" ht="12.75">
      <c r="B845" s="6"/>
      <c r="F845" s="6"/>
    </row>
    <row r="846" spans="2:6" ht="12.75">
      <c r="B846" s="6"/>
      <c r="F846" s="6"/>
    </row>
    <row r="847" spans="2:6" ht="12.75">
      <c r="B847" s="6"/>
      <c r="F847" s="6"/>
    </row>
    <row r="848" spans="2:6" ht="12.75">
      <c r="B848" s="6"/>
      <c r="F848" s="6"/>
    </row>
    <row r="849" spans="2:6" ht="12.75">
      <c r="B849" s="6"/>
      <c r="F849" s="6"/>
    </row>
    <row r="850" spans="2:6" ht="12.75">
      <c r="B850" s="6"/>
      <c r="F850" s="6"/>
    </row>
    <row r="851" spans="2:6" ht="12.75">
      <c r="B851" s="6"/>
      <c r="F851" s="6"/>
    </row>
    <row r="852" spans="2:6" ht="12.75">
      <c r="B852" s="6"/>
      <c r="F852" s="6"/>
    </row>
    <row r="853" spans="2:6" ht="12.75">
      <c r="B853" s="6"/>
      <c r="F853" s="6"/>
    </row>
    <row r="854" spans="2:6" ht="12.75">
      <c r="B854" s="6"/>
      <c r="F854" s="6"/>
    </row>
    <row r="855" spans="2:6" ht="12.75">
      <c r="B855" s="6"/>
      <c r="F855" s="6"/>
    </row>
    <row r="856" spans="2:6" ht="12.75">
      <c r="B856" s="6"/>
      <c r="F856" s="6"/>
    </row>
    <row r="857" spans="2:6" ht="12.75">
      <c r="B857" s="6"/>
      <c r="F857" s="6"/>
    </row>
    <row r="858" spans="2:6" ht="12.75">
      <c r="B858" s="6"/>
      <c r="F858" s="6"/>
    </row>
    <row r="859" spans="2:6" ht="12.75">
      <c r="B859" s="6"/>
      <c r="F859" s="6"/>
    </row>
    <row r="860" spans="2:6" ht="12.75">
      <c r="B860" s="6"/>
      <c r="F860" s="6"/>
    </row>
    <row r="861" spans="2:6" ht="12.75">
      <c r="B861" s="6"/>
      <c r="F861" s="6"/>
    </row>
    <row r="862" spans="2:6" ht="12.75">
      <c r="B862" s="6"/>
      <c r="F862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2022-11-20T04:12:59Z</dcterms:modified>
  <cp:category/>
  <cp:version/>
  <cp:contentType/>
  <cp:contentStatus/>
</cp:coreProperties>
</file>