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" windowWidth="807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<sst xmlns="http://schemas.openxmlformats.org/spreadsheetml/2006/main" count="63" uniqueCount="52">
  <si>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</si>
  <si>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</si>
  <si>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</si>
  <si>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</si>
  <si>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</si>
  <si>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</si>
  <si>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</si>
  <si>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</si>
  <si>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</si>
  <si>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</si>
  <si>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</si>
  <si>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</si>
  <si>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</si>
  <si>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</si>
  <si>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</si>
  <si>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</si>
  <si>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</si>
  <si>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</si>
  <si>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</si>
  <si>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</si>
  <si>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</si>
  <si>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</si>
  <si>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</si>
  <si>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</si>
  <si>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</si>
  <si>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</si>
  <si>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</si>
  <si>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</si>
  <si>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</si>
  <si>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</si>
  <si>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</si>
  <si>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</si>
  <si>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</si>
  <si>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</si>
  <si>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</si>
  <si>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</si>
  <si>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</si>
  <si>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</si>
  <si>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</si>
  <si>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</si>
  <si>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</si>
  <si>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>V0383 Mon / na</t>
  </si>
  <si>
    <t xml:space="preserve">EW        </t>
  </si>
  <si>
    <t>IBVS 5871</t>
  </si>
  <si>
    <t>Add cycle</t>
  </si>
  <si>
    <t>Old Cycle</t>
  </si>
  <si>
    <t>IBVS 5690</t>
  </si>
  <si>
    <t>IBVS 6029</t>
  </si>
  <si>
    <t>IBVS 6033</t>
  </si>
  <si>
    <t>II</t>
  </si>
  <si>
    <t>BAD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</si>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</sst>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4" fillId="0" borderId="8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V383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0.01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0.0021</c:v>
                  </c:pt>
                  <c:pt idx="5">
                    <c:v>0.0019</c:v>
                  </c:pt>
                  <c:pt idx="6">
                    <c:v>0.0014</c:v>
                  </c:pt>
                  <c:pt idx="7">
                    <c:v>0.0024</c:v>
                  </c:pt>
                  <c:pt idx="8">
                    <c:v>0.0006000000000000001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A!$F$21:$F$982</c:f>
              <c:numCache/>
            </c:numRef>
          </c:xVal>
          <c:yVal>
            <c:numRef>
              <c:f>A!$R$21:$R$982</c:f>
              <c:numCache/>
            </c:numRef>
          </c:yVal>
          <c:smooth val="0"/>
        </c:ser>
        <c:axId val="23439102"/>
        <c:axId val="9625327"/>
      </c:scatterChart>
      <c:val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crossBetween val="midCat"/>
        <c:dispUnits/>
      </c:valAx>
      <c:valAx>
        <c:axId val="9625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2"/>
          <c:y val="0.93375"/>
          <c:w val="0.763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52500.402</v>
      </c>
      <c r="G1" s="3">
        <v>0.6346783</v>
      </c>
      <c r="H1" s="3" t="s">
        <v>42</v>
      </c>
    </row>
    <row r="2" spans="1:4" ht="12.75">
      <c r="A2" t="s">
        <v>23</v>
      </c>
      <c r="B2" t="str">
        <f>H1</f>
        <v>EW   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52500.402</v>
      </c>
      <c r="D4" s="9">
        <f>G1</f>
        <v>0.6346783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52500.402</v>
      </c>
    </row>
    <row r="8" spans="1:4" ht="12.75">
      <c r="A8" t="s">
        <v>2</v>
      </c>
      <c r="C8">
        <f>D4</f>
        <v>0.6346783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INTERCEPT(INDIRECT($G$11):G992,INDIRECT($F$11):F992)</f>
        <v>0.00520969489873011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15</v>
      </c>
      <c r="B12" s="12"/>
      <c r="C12" s="24">
        <f ca="1">SLOPE(INDIRECT($G$11):G992,INDIRECT($F$11):F992)</f>
        <v>-4.0607707484372015E-06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16" t="s">
        <v>44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59903.7217130787</v>
      </c>
    </row>
    <row r="15" spans="1:5" ht="12.75">
      <c r="A15" s="14" t="s">
        <v>16</v>
      </c>
      <c r="B15" s="12"/>
      <c r="C15" s="15">
        <f>(C7+C11)+(C8+C12)*INT(MAX(F21:F3533))</f>
        <v>56273.545561912804</v>
      </c>
      <c r="D15" s="16" t="s">
        <v>45</v>
      </c>
      <c r="E15" s="17">
        <f>ROUND(2*(E14-$C$7)/$C$8,0)/2+E13</f>
        <v>11665.5</v>
      </c>
    </row>
    <row r="16" spans="1:5" ht="12.75">
      <c r="A16" s="18" t="s">
        <v>3</v>
      </c>
      <c r="B16" s="12"/>
      <c r="C16" s="19">
        <f>+C8+C12</f>
        <v>0.6346742392292516</v>
      </c>
      <c r="D16" s="16" t="s">
        <v>33</v>
      </c>
      <c r="E16" s="26">
        <f>ROUND(2*(E14-$C$15)/$C$16,0)/2+E13</f>
        <v>5720.5</v>
      </c>
    </row>
    <row r="17" spans="1:5" ht="13.5" thickBot="1">
      <c r="A17" s="16" t="s">
        <v>29</v>
      </c>
      <c r="B17" s="12"/>
      <c r="C17" s="12">
        <f>COUNT(C21:C2191)</f>
        <v>9</v>
      </c>
      <c r="D17" s="16" t="s">
        <v>34</v>
      </c>
      <c r="E17" s="20">
        <f>+$C$15+$C$16*E16-15018.5-$C$9/24</f>
        <v>44886.09538075708</v>
      </c>
    </row>
    <row r="18" spans="1:5" ht="14.25" thickBot="1" thickTop="1">
      <c r="A18" s="18" t="s">
        <v>4</v>
      </c>
      <c r="B18" s="12"/>
      <c r="C18" s="21">
        <f>+C15</f>
        <v>56273.545561912804</v>
      </c>
      <c r="D18" s="22">
        <f>+C16</f>
        <v>0.6346742392292516</v>
      </c>
      <c r="E18" s="23" t="s">
        <v>35</v>
      </c>
    </row>
    <row r="19" spans="1:5" ht="13.5" thickTop="1">
      <c r="A19" s="27" t="s">
        <v>36</v>
      </c>
      <c r="E19" s="28">
        <v>22</v>
      </c>
    </row>
    <row r="20" spans="1:18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  <c r="R20" s="41" t="s">
        <v>50</v>
      </c>
    </row>
    <row r="21" spans="1:17" ht="12.75">
      <c r="A21" s="33" t="s">
        <v>39</v>
      </c>
      <c r="B21" s="32" t="s">
        <v>37</v>
      </c>
      <c r="C21" s="33">
        <f>C7</f>
        <v>52500.402</v>
      </c>
      <c r="D21" s="29"/>
      <c r="E21">
        <f aca="true" t="shared" si="0" ref="E21:E28">+(C21-C$7)/C$8</f>
        <v>0</v>
      </c>
      <c r="F21">
        <f aca="true" t="shared" si="1" ref="F21:F29">ROUND(2*E21,0)/2</f>
        <v>0</v>
      </c>
      <c r="G21">
        <f>+C21-(C$7+F21*C$8)</f>
        <v>0</v>
      </c>
      <c r="H21">
        <f>+G21</f>
        <v>0</v>
      </c>
      <c r="O21">
        <f aca="true" t="shared" si="2" ref="O21:O28">+C$11+C$12*$F21</f>
        <v>0.00520969489873011</v>
      </c>
      <c r="Q21" s="2">
        <f aca="true" t="shared" si="3" ref="Q21:Q28">+C21-15018.5</f>
        <v>37481.902</v>
      </c>
    </row>
    <row r="22" spans="1:17" ht="12.75">
      <c r="A22" s="35" t="s">
        <v>46</v>
      </c>
      <c r="B22" s="36" t="s">
        <v>37</v>
      </c>
      <c r="C22" s="35">
        <v>53439.7277</v>
      </c>
      <c r="D22" s="35">
        <v>0.01</v>
      </c>
      <c r="E22">
        <f t="shared" si="0"/>
        <v>1480.0028612920928</v>
      </c>
      <c r="F22">
        <f t="shared" si="1"/>
        <v>1480</v>
      </c>
      <c r="G22">
        <f>+C22-(C$7+F22*C$8)</f>
        <v>0.001816000003600493</v>
      </c>
      <c r="I22">
        <f>+G22</f>
        <v>0.001816000003600493</v>
      </c>
      <c r="O22">
        <f t="shared" si="2"/>
        <v>-0.0008002458089569481</v>
      </c>
      <c r="Q22" s="2">
        <f t="shared" si="3"/>
        <v>38421.2277</v>
      </c>
    </row>
    <row r="23" spans="1:17" ht="12.75">
      <c r="A23" s="35" t="s">
        <v>46</v>
      </c>
      <c r="B23" s="36" t="s">
        <v>37</v>
      </c>
      <c r="C23" s="35">
        <v>53474.6296</v>
      </c>
      <c r="D23" s="35">
        <v>0.0003</v>
      </c>
      <c r="E23">
        <f t="shared" si="0"/>
        <v>1534.9943428032727</v>
      </c>
      <c r="F23">
        <f t="shared" si="1"/>
        <v>1535</v>
      </c>
      <c r="G23">
        <f>+C23-(C$7+F23*C$8)</f>
        <v>-0.0035905000040656887</v>
      </c>
      <c r="I23">
        <f>+G23</f>
        <v>-0.0035905000040656887</v>
      </c>
      <c r="O23">
        <f t="shared" si="2"/>
        <v>-0.0010235882001209942</v>
      </c>
      <c r="Q23" s="2">
        <f t="shared" si="3"/>
        <v>38456.1296</v>
      </c>
    </row>
    <row r="24" spans="1:18" ht="12.75">
      <c r="A24" s="33" t="s">
        <v>43</v>
      </c>
      <c r="B24" s="32" t="s">
        <v>37</v>
      </c>
      <c r="C24" s="33">
        <v>54812.87</v>
      </c>
      <c r="D24" s="33">
        <v>0.0004</v>
      </c>
      <c r="E24">
        <f t="shared" si="0"/>
        <v>3643.5277525637803</v>
      </c>
      <c r="F24">
        <f t="shared" si="1"/>
        <v>3643.5</v>
      </c>
      <c r="O24">
        <f t="shared" si="2"/>
        <v>-0.009585723323200833</v>
      </c>
      <c r="Q24" s="2">
        <f t="shared" si="3"/>
        <v>39794.37</v>
      </c>
      <c r="R24">
        <f>+C24-(C$7+F24*C$8)</f>
        <v>0.017613950003578793</v>
      </c>
    </row>
    <row r="25" spans="1:17" ht="12.75">
      <c r="A25" s="37" t="s">
        <v>47</v>
      </c>
      <c r="B25" s="34" t="s">
        <v>37</v>
      </c>
      <c r="C25" s="37">
        <v>55973.6606</v>
      </c>
      <c r="D25" s="37">
        <v>0.0021</v>
      </c>
      <c r="E25">
        <f t="shared" si="0"/>
        <v>5472.471014055469</v>
      </c>
      <c r="F25">
        <f t="shared" si="1"/>
        <v>5472.5</v>
      </c>
      <c r="G25">
        <f>+C25-(C$7+F25*C$8)</f>
        <v>-0.01839674999791896</v>
      </c>
      <c r="I25">
        <f>+G25</f>
        <v>-0.01839674999791896</v>
      </c>
      <c r="O25">
        <f t="shared" si="2"/>
        <v>-0.01701287302209247</v>
      </c>
      <c r="Q25" s="2">
        <f t="shared" si="3"/>
        <v>40955.1606</v>
      </c>
    </row>
    <row r="26" spans="1:17" ht="12.75">
      <c r="A26" s="38" t="s">
        <v>48</v>
      </c>
      <c r="B26" s="39" t="s">
        <v>37</v>
      </c>
      <c r="C26" s="40">
        <v>55985.4022</v>
      </c>
      <c r="D26" s="40">
        <v>0.0019</v>
      </c>
      <c r="E26">
        <f t="shared" si="0"/>
        <v>5490.97109512015</v>
      </c>
      <c r="F26">
        <f t="shared" si="1"/>
        <v>5491</v>
      </c>
      <c r="G26">
        <f>+C26-(C$7+F26*C$8)</f>
        <v>-0.018345300006330945</v>
      </c>
      <c r="I26">
        <f>+G26</f>
        <v>-0.018345300006330945</v>
      </c>
      <c r="O26">
        <f t="shared" si="2"/>
        <v>-0.017087997280938565</v>
      </c>
      <c r="Q26" s="2">
        <f t="shared" si="3"/>
        <v>40966.9022</v>
      </c>
    </row>
    <row r="27" spans="1:17" ht="12.75">
      <c r="A27" s="38" t="s">
        <v>48</v>
      </c>
      <c r="B27" s="39" t="s">
        <v>37</v>
      </c>
      <c r="C27" s="40">
        <v>55999.3652</v>
      </c>
      <c r="D27" s="40">
        <v>0.0014</v>
      </c>
      <c r="E27">
        <f t="shared" si="0"/>
        <v>5512.971217071701</v>
      </c>
      <c r="F27">
        <f t="shared" si="1"/>
        <v>5513</v>
      </c>
      <c r="G27">
        <f>+C27-(C$7+F27*C$8)</f>
        <v>-0.018267899999045767</v>
      </c>
      <c r="I27">
        <f>+G27</f>
        <v>-0.018267899999045767</v>
      </c>
      <c r="O27">
        <f t="shared" si="2"/>
        <v>-0.017177334237404182</v>
      </c>
      <c r="Q27" s="2">
        <f t="shared" si="3"/>
        <v>40980.8652</v>
      </c>
    </row>
    <row r="28" spans="1:17" ht="12.75">
      <c r="A28" s="38" t="s">
        <v>48</v>
      </c>
      <c r="B28" s="39" t="s">
        <v>49</v>
      </c>
      <c r="C28" s="40">
        <v>56007.3029</v>
      </c>
      <c r="D28" s="40">
        <v>0.0024</v>
      </c>
      <c r="E28">
        <f t="shared" si="0"/>
        <v>5525.477868078994</v>
      </c>
      <c r="F28">
        <f t="shared" si="1"/>
        <v>5525.5</v>
      </c>
      <c r="G28">
        <f>+C28-(C$7+F28*C$8)</f>
        <v>-0.014046650001546368</v>
      </c>
      <c r="I28">
        <f>+G28</f>
        <v>-0.014046650001546368</v>
      </c>
      <c r="O28">
        <f t="shared" si="2"/>
        <v>-0.017228093871759644</v>
      </c>
      <c r="Q28" s="2">
        <f t="shared" si="3"/>
        <v>40988.8029</v>
      </c>
    </row>
    <row r="29" spans="1:17" ht="12.75">
      <c r="A29" s="42" t="s">
        <v>51</v>
      </c>
      <c r="B29" s="43" t="s">
        <v>37</v>
      </c>
      <c r="C29" s="44">
        <v>56273.8634</v>
      </c>
      <c r="D29" s="44">
        <v>0.0006000000000000001</v>
      </c>
      <c r="E29">
        <f>+(C29-C$7)/C$8</f>
        <v>5945.470957491378</v>
      </c>
      <c r="F29">
        <f t="shared" si="1"/>
        <v>5945.5</v>
      </c>
      <c r="G29">
        <f>+C29-(C$7+F29*C$8)</f>
        <v>-0.01843265000206884</v>
      </c>
      <c r="I29">
        <f>+G29</f>
        <v>-0.01843265000206884</v>
      </c>
      <c r="O29">
        <f>+C$11+C$12*$F29</f>
        <v>-0.01893361758610327</v>
      </c>
      <c r="Q29" s="2">
        <f>+C29-15018.5</f>
        <v>41255.3634</v>
      </c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2022-11-20T04:19:16Z</dcterms:modified>
  <cp:category/>
  <cp:version/>
  <cp:contentType/>
  <cp:contentStatus/>
</cp:coreProperties>
</file>