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30" windowHeight="13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<sst xmlns="http://schemas.openxmlformats.org/spreadsheetml/2006/main" count="64" uniqueCount="53">
  <si>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</si>
  <si>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</si>
  <si>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</si>
  <si>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</si>
  <si>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</si>
  <si>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</si>
  <si>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</si>
  <si>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</si>
  <si>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</si>
  <si>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</si>
  <si>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</si>
  <si>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</si>
  <si>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</si>
  <si>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</si>
  <si>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</si>
  <si>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</si>
  <si>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</si>
  <si>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</si>
  <si>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</si>
  <si>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</si>
  <si>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</si>
  <si>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</si>
  <si>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</si>
  <si>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</si>
  <si>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</si>
  <si>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</si>
  <si>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</si>
  <si>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</si>
  <si>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</si>
  <si>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</si>
  <si>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</si>
  <si>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</si>
  <si>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</si>
  <si>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</si>
  <si>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</si>
  <si>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</si>
  <si>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</si>
  <si>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</si>
  <si>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</si>
  <si>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</si>
  <si>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</si>
  <si>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V0871 Mon</t>
  </si>
  <si>
    <t>G4854-0362</t>
  </si>
  <si>
    <t>EA</t>
  </si>
  <si>
    <t>V0871 Mon / GSC 4854-0362</t>
  </si>
  <si>
    <t>as of 2021-06-08</t>
  </si>
  <si>
    <t>GCVS</t>
  </si>
  <si>
    <t>VSB 067</t>
  </si>
  <si>
    <t>II</t>
  </si>
  <si>
    <t>Rc</t>
  </si>
  <si>
    <t>Ic</t>
  </si>
  <si>
    <t>V</t>
  </si>
  <si>
    <t>B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</si>
</sst>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33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172" fontId="5" fillId="0" borderId="11" xfId="0" applyNumberFormat="1" applyFont="1" applyBorder="1" applyAlignment="1">
      <alignment horizontal="left" vertical="center"/>
    </xf>
    <xf numFmtId="172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9870403"/>
        <c:axId val="1962716"/>
      </c:scatterChart>
      <c:valAx>
        <c:axId val="5987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716"/>
        <c:crosses val="autoZero"/>
        <c:crossBetween val="midCat"/>
        <c:dispUnits/>
      </c:valAx>
      <c:valAx>
        <c:axId val="196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04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0</xdr:row>
      <xdr:rowOff>0</xdr:rowOff>
    </xdr:from>
    <xdr:to>
      <xdr:col>17</xdr:col>
      <xdr:colOff>76200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053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6" ht="20.25">
      <c r="A1" s="1" t="s">
        <v>44</v>
      </c>
      <c r="F1" s="35" t="s">
        <v>41</v>
      </c>
      <c r="G1" s="30">
        <v>0</v>
      </c>
      <c r="H1" s="31"/>
      <c r="I1" s="36" t="s">
        <v>42</v>
      </c>
      <c r="J1" s="37" t="s">
        <v>41</v>
      </c>
      <c r="K1" s="38">
        <v>8.06173</v>
      </c>
      <c r="L1" s="39">
        <v>-4.2647</v>
      </c>
      <c r="M1" s="40">
        <v>51927.725</v>
      </c>
      <c r="N1" s="40">
        <v>4.33593</v>
      </c>
      <c r="O1" s="32" t="s">
        <v>43</v>
      </c>
      <c r="P1" s="41">
        <v>8.84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5" ht="14.25" thickBot="1" thickTop="1">
      <c r="A4" s="5" t="s">
        <v>0</v>
      </c>
      <c r="C4" s="27">
        <v>51927.725</v>
      </c>
      <c r="D4" s="28">
        <v>4.33593</v>
      </c>
      <c r="E4" s="42" t="s">
        <v>45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51927.725</v>
      </c>
      <c r="D7" s="43" t="s">
        <v>46</v>
      </c>
    </row>
    <row r="8" spans="1:4" ht="12.75">
      <c r="A8" t="s">
        <v>3</v>
      </c>
      <c r="C8" s="8">
        <v>4.33593</v>
      </c>
      <c r="D8" s="43" t="s">
        <v>46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-6.938893903907228E-18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2.697329377083861E-05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58501.03577151336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4.335956973293771</v>
      </c>
      <c r="E16" s="14" t="s">
        <v>30</v>
      </c>
      <c r="F16" s="34">
        <f ca="1">NOW()+15018.5+$C$5/24</f>
        <v>59903.745385532406</v>
      </c>
    </row>
    <row r="17" spans="1:6" ht="13.5" thickBot="1">
      <c r="A17" s="14" t="s">
        <v>27</v>
      </c>
      <c r="B17" s="10"/>
      <c r="C17" s="10">
        <f>COUNT(C21:C2191)</f>
        <v>5</v>
      </c>
      <c r="E17" s="14" t="s">
        <v>35</v>
      </c>
      <c r="F17" s="15">
        <f>ROUND(2*(F16-$C$7)/$C$8,0)/2+F15</f>
        <v>1840.5</v>
      </c>
    </row>
    <row r="18" spans="1:6" ht="14.25" thickBot="1" thickTop="1">
      <c r="A18" s="16" t="s">
        <v>5</v>
      </c>
      <c r="B18" s="10"/>
      <c r="C18" s="19">
        <f>+C15</f>
        <v>58501.03577151336</v>
      </c>
      <c r="D18" s="20">
        <f>+C16</f>
        <v>4.335956973293771</v>
      </c>
      <c r="E18" s="14" t="s">
        <v>36</v>
      </c>
      <c r="F18" s="23">
        <f>ROUND(2*(F16-$C$15)/$C$16,0)/2+F15</f>
        <v>324.5</v>
      </c>
    </row>
    <row r="19" spans="5:6" ht="13.5" thickTop="1">
      <c r="E19" s="14" t="s">
        <v>31</v>
      </c>
      <c r="F19" s="18">
        <f>+$C$15+$C$16*F18-15018.5-$C$5/24</f>
        <v>44889.94964268052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46</v>
      </c>
      <c r="C21" s="8">
        <v>51927.725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-6.938893903907228E-18</v>
      </c>
      <c r="Q21" s="2">
        <f>+C21-15018.5</f>
        <v>36909.225</v>
      </c>
    </row>
    <row r="22" spans="1:17" ht="12.75">
      <c r="A22" t="s">
        <v>47</v>
      </c>
      <c r="B22" t="s">
        <v>48</v>
      </c>
      <c r="C22" s="8">
        <v>58503.196</v>
      </c>
      <c r="D22" s="8" t="s">
        <v>49</v>
      </c>
      <c r="E22">
        <f>+(C22-C$7)/C$8</f>
        <v>1516.5076465717862</v>
      </c>
      <c r="F22">
        <f>ROUND(2*E22,0)/2</f>
        <v>1516.5</v>
      </c>
      <c r="G22">
        <f>+C22-(C$7+F22*C$8)</f>
        <v>0.033155000004626345</v>
      </c>
      <c r="K22">
        <f>+G22</f>
        <v>0.033155000004626345</v>
      </c>
      <c r="O22">
        <f>+C$11+C$12*$F22</f>
        <v>0.040905000003476744</v>
      </c>
      <c r="Q22" s="2">
        <f>+C22-15018.5</f>
        <v>43484.696</v>
      </c>
    </row>
    <row r="23" spans="1:17" ht="12.75">
      <c r="A23" t="s">
        <v>47</v>
      </c>
      <c r="B23" t="s">
        <v>48</v>
      </c>
      <c r="C23" s="8">
        <v>58503.199</v>
      </c>
      <c r="D23" s="8" t="s">
        <v>50</v>
      </c>
      <c r="E23">
        <f>+(C23-C$7)/C$8</f>
        <v>1516.508338464874</v>
      </c>
      <c r="F23">
        <f>ROUND(2*E23,0)/2</f>
        <v>1516.5</v>
      </c>
      <c r="G23">
        <f>+C23-(C$7+F23*C$8)</f>
        <v>0.036155000001599547</v>
      </c>
      <c r="K23">
        <f>+G23</f>
        <v>0.036155000001599547</v>
      </c>
      <c r="O23">
        <f>+C$11+C$12*$F23</f>
        <v>0.040905000003476744</v>
      </c>
      <c r="Q23" s="2">
        <f>+C23-15018.5</f>
        <v>43484.699</v>
      </c>
    </row>
    <row r="24" spans="1:17" ht="12.75">
      <c r="A24" t="s">
        <v>47</v>
      </c>
      <c r="B24" t="s">
        <v>48</v>
      </c>
      <c r="C24" s="8">
        <v>58503.209</v>
      </c>
      <c r="D24" s="8" t="s">
        <v>51</v>
      </c>
      <c r="E24">
        <f>+(C24-C$7)/C$8</f>
        <v>1516.5106447751702</v>
      </c>
      <c r="F24">
        <f>ROUND(2*E24,0)/2</f>
        <v>1516.5</v>
      </c>
      <c r="G24">
        <f>+C24-(C$7+F24*C$8)</f>
        <v>0.046155000003636815</v>
      </c>
      <c r="K24">
        <f>+G24</f>
        <v>0.046155000003636815</v>
      </c>
      <c r="O24">
        <f>+C$11+C$12*$F24</f>
        <v>0.040905000003476744</v>
      </c>
      <c r="Q24" s="2">
        <f>+C24-15018.5</f>
        <v>43484.709</v>
      </c>
    </row>
    <row r="25" spans="1:17" ht="12.75">
      <c r="A25" t="s">
        <v>47</v>
      </c>
      <c r="B25" t="s">
        <v>48</v>
      </c>
      <c r="C25" s="8">
        <v>58503.211</v>
      </c>
      <c r="D25" s="8" t="s">
        <v>52</v>
      </c>
      <c r="E25">
        <f>+(C25-C$7)/C$8</f>
        <v>1516.5111060372294</v>
      </c>
      <c r="F25">
        <f>ROUND(2*E25,0)/2</f>
        <v>1516.5</v>
      </c>
      <c r="G25">
        <f>+C25-(C$7+F25*C$8)</f>
        <v>0.04815500000404427</v>
      </c>
      <c r="K25">
        <f>+G25</f>
        <v>0.04815500000404427</v>
      </c>
      <c r="O25">
        <f>+C$11+C$12*$F25</f>
        <v>0.040905000003476744</v>
      </c>
      <c r="Q25" s="2">
        <f>+C25-15018.5</f>
        <v>43484.711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2022-11-20T04:53:21Z</dcterms:modified>
  <cp:category/>
  <cp:version/>
  <cp:contentType/>
  <cp:contentStatus/>
</cp:coreProperties>
</file>