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<sst xmlns="http://schemas.openxmlformats.org/spreadsheetml/2006/main" count="81" uniqueCount="52">
  <si>
    <t>VSB-66</t>
  </si>
  <si>
    <t>V</t>
  </si>
  <si>
    <t>VSB-64</t>
  </si>
  <si>
    <t>s5</t>
  </si>
  <si>
    <t>s6</t>
  </si>
  <si>
    <t>s7</t>
  </si>
  <si>
    <t>PE</t>
  </si>
  <si>
    <t>CCD</t>
  </si>
  <si>
    <t>pg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</si>
  <si>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</si>
  <si>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</si>
  <si>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</si>
  <si>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</si>
  <si>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</si>
  <si>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</si>
  <si>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</si>
  <si>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</si>
  <si>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</si>
  <si>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</si>
  <si>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</si>
  <si>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</si>
  <si>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</si>
  <si>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</si>
  <si>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</si>
  <si>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</si>
  <si>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</si>
  <si>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</si>
  <si>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</si>
  <si>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</si>
  <si>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</si>
  <si>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</si>
  <si>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</si>
  <si>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</si>
  <si>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</si>
  <si>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</si>
  <si>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</si>
  <si>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</si>
  <si>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</si>
  <si>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</si>
  <si>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EA</t>
  </si>
  <si>
    <t>IBVS 5495 Eph.</t>
  </si>
  <si>
    <t>IBVS 5495</t>
  </si>
  <si>
    <t>Mon</t>
  </si>
  <si>
    <t>V0877 Mon / GSC 5382-0062  / NSV 03180</t>
  </si>
  <si>
    <t>Add cycle</t>
  </si>
  <si>
    <t>Old Cycle</t>
  </si>
  <si>
    <t>IBVS 5960</t>
  </si>
  <si>
    <t>II</t>
  </si>
  <si>
    <t>IBVS 6011</t>
  </si>
  <si>
    <t>I</t>
  </si>
  <si>
    <t>vis</t>
  </si>
  <si>
    <t>B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</si>
</sst>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25" fillId="20" borderId="6" applyNumberFormat="0" applyAlignment="0" applyProtection="0"/>
    <xf numFmtId="1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8" fillId="0" borderId="0" xfId="61" applyFont="1">
      <alignment/>
      <protection/>
    </xf>
    <xf numFmtId="0" fontId="28" fillId="0" borderId="0" xfId="61" applyFont="1" applyBorder="1" applyAlignment="1">
      <alignment horizontal="center"/>
      <protection/>
    </xf>
    <xf numFmtId="172" fontId="28" fillId="0" borderId="0" xfId="61" applyNumberFormat="1" applyFont="1" applyFill="1" applyBorder="1" applyAlignment="1" applyProtection="1">
      <alignment horizontal="left" vertical="top"/>
      <protection/>
    </xf>
    <xf numFmtId="0" fontId="28" fillId="0" borderId="0" xfId="61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9" fillId="0" borderId="0" xfId="62" applyFont="1" applyAlignment="1">
      <alignment horizontal="left"/>
      <protection/>
    </xf>
    <xf numFmtId="0" fontId="29" fillId="0" borderId="0" xfId="62" applyFont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V877 Mon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0025"/>
          <c:w val="0.91475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7636512"/>
        <c:axId val="47402017"/>
      </c:scatterChart>
      <c:valAx>
        <c:axId val="27636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02017"/>
        <c:crosses val="autoZero"/>
        <c:crossBetween val="midCat"/>
        <c:dispUnits/>
      </c:valAx>
      <c:valAx>
        <c:axId val="47402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3651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45"/>
          <c:y val="0.934"/>
          <c:w val="0.573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17</xdr:col>
      <xdr:colOff>619125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38650" y="0"/>
        <a:ext cx="68484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hyperlink" Target="http://cdsbib.u-strasbg.fr/cgi-bin/cdsbib?1990RMxAA..21..381G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vsolj.cetus-net.org/bulletin.html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s://www.aavso.org/ejaavso" TargetMode="External" /><Relationship Id="rId12" Type="http://schemas.openxmlformats.org/officeDocument/2006/relationships/hyperlink" Target="http://vsolj.cetus-net.org/bulletin.html" TargetMode="External" /><Relationship Id="rId13" Type="http://schemas.openxmlformats.org/officeDocument/2006/relationships/hyperlink" Target="https://www.aavso.org/ejaavso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s://www.aavso.org/ejaavso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hyperlink" Target="http://cdsbib.u-strasbg.fr/cgi-bin/cdsbib?1990RMxAA..21..381G" TargetMode="External" /><Relationship Id="rId22" Type="http://schemas.openxmlformats.org/officeDocument/2006/relationships/hyperlink" Target="http://cdsbib.u-strasbg.fr/cgi-bin/cdsbib?1990RMxAA..21..381G" TargetMode="External" /><Relationship Id="rId23" Type="http://schemas.openxmlformats.org/officeDocument/2006/relationships/hyperlink" Target="http://cdsbib.u-strasbg.fr/cgi-bin/cdsbib?1990RMxAA..21..381G" TargetMode="External" /><Relationship Id="rId24" Type="http://schemas.openxmlformats.org/officeDocument/2006/relationships/hyperlink" Target="http://vsolj.cetus-net.org/bulletin.html" TargetMode="External" /><Relationship Id="rId25" Type="http://schemas.openxmlformats.org/officeDocument/2006/relationships/hyperlink" Target="http://vsolj.cetus-net.org/bulletin.html" TargetMode="External" /><Relationship Id="rId26" Type="http://schemas.openxmlformats.org/officeDocument/2006/relationships/hyperlink" Target="http://cdsbib.u-strasbg.fr/cgi-bin/cdsbib?1990RMxAA..21..381G" TargetMode="External" /><Relationship Id="rId27" Type="http://schemas.openxmlformats.org/officeDocument/2006/relationships/hyperlink" Target="http://cdsbib.u-strasbg.fr/cgi-bin/cdsbib?1990RMxAA..21..381G" TargetMode="External" /><Relationship Id="rId28" Type="http://schemas.openxmlformats.org/officeDocument/2006/relationships/hyperlink" Target="http://cdsbib.u-strasbg.fr/cgi-bin/cdsbib?1990RMxAA..21..381G" TargetMode="External" /><Relationship Id="rId29" Type="http://schemas.openxmlformats.org/officeDocument/2006/relationships/hyperlink" Target="http://cdsbib.u-strasbg.fr/cgi-bin/cdsbib?1990RMxAA..21..381G" TargetMode="External" /><Relationship Id="rId30" Type="http://schemas.openxmlformats.org/officeDocument/2006/relationships/hyperlink" Target="http://cdsbib.u-strasbg.fr/cgi-bin/cdsbib?1990RMxAA..21..381G" TargetMode="External" /><Relationship Id="rId31" Type="http://schemas.openxmlformats.org/officeDocument/2006/relationships/hyperlink" Target="http://cdsbib.u-strasbg.fr/cgi-bin/cdsbib?1990RMxAA..21..381G" TargetMode="External" /><Relationship Id="rId32" Type="http://schemas.openxmlformats.org/officeDocument/2006/relationships/drawing" Target="../drawings/drawing1.xm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0"/>
      <c r="G1" s="31" t="s">
        <v>39</v>
      </c>
      <c r="H1" s="10" t="s">
        <v>40</v>
      </c>
      <c r="I1" s="32">
        <v>52229.79</v>
      </c>
      <c r="J1" s="32">
        <v>2.94626</v>
      </c>
      <c r="K1" s="33" t="s">
        <v>41</v>
      </c>
      <c r="L1" s="29" t="s">
        <v>42</v>
      </c>
    </row>
    <row r="2" spans="1:3" ht="12.75">
      <c r="A2" t="s">
        <v>31</v>
      </c>
      <c r="B2" t="s">
        <v>39</v>
      </c>
      <c r="C2" s="9"/>
    </row>
    <row r="3" ht="13.5" thickBot="1"/>
    <row r="4" spans="1:4" ht="14.25" thickBot="1" thickTop="1">
      <c r="A4" s="28" t="s">
        <v>40</v>
      </c>
      <c r="C4" s="7">
        <v>52229.79</v>
      </c>
      <c r="D4" s="8">
        <v>2.94626</v>
      </c>
    </row>
    <row r="5" spans="1:4" ht="13.5" thickTop="1">
      <c r="A5" s="10" t="s">
        <v>33</v>
      </c>
      <c r="B5" s="11"/>
      <c r="C5" s="12">
        <v>-9.5</v>
      </c>
      <c r="D5" s="11" t="s">
        <v>34</v>
      </c>
    </row>
    <row r="6" ht="12.75">
      <c r="A6" s="4" t="s">
        <v>9</v>
      </c>
    </row>
    <row r="7" spans="1:3" ht="12.75">
      <c r="A7" t="s">
        <v>10</v>
      </c>
      <c r="C7">
        <f>+C4</f>
        <v>52229.79</v>
      </c>
    </row>
    <row r="8" spans="1:3" ht="12.75">
      <c r="A8" t="s">
        <v>11</v>
      </c>
      <c r="C8">
        <f>+D4</f>
        <v>2.94626</v>
      </c>
    </row>
    <row r="9" spans="1:4" ht="12.75">
      <c r="A9" s="26" t="s">
        <v>38</v>
      </c>
      <c r="B9" s="27">
        <v>22</v>
      </c>
      <c r="C9" s="24" t="str">
        <f>"F"&amp;B9</f>
        <v>F22</v>
      </c>
      <c r="D9" s="25" t="str">
        <f>"G"&amp;B9</f>
        <v>G22</v>
      </c>
    </row>
    <row r="10" spans="1:5" ht="13.5" thickBot="1">
      <c r="A10" s="11"/>
      <c r="B10" s="11"/>
      <c r="C10" s="3" t="s">
        <v>27</v>
      </c>
      <c r="D10" s="3" t="s">
        <v>28</v>
      </c>
      <c r="E10" s="11"/>
    </row>
    <row r="11" spans="1:5" ht="12.75">
      <c r="A11" s="11" t="s">
        <v>23</v>
      </c>
      <c r="B11" s="11"/>
      <c r="C11" s="23">
        <f ca="1">INTERCEPT(INDIRECT($D$9):G992,INDIRECT($C$9):F992)</f>
        <v>-0.007241255480437879</v>
      </c>
      <c r="D11" s="13"/>
      <c r="E11" s="11"/>
    </row>
    <row r="12" spans="1:5" ht="12.75">
      <c r="A12" s="11" t="s">
        <v>24</v>
      </c>
      <c r="B12" s="11"/>
      <c r="C12" s="23">
        <f ca="1">SLOPE(INDIRECT($D$9):G992,INDIRECT($C$9):F992)</f>
        <v>-6.038860683377696E-06</v>
      </c>
      <c r="D12" s="13"/>
      <c r="E12" s="11"/>
    </row>
    <row r="13" spans="1:3" ht="12.75">
      <c r="A13" s="11" t="s">
        <v>26</v>
      </c>
      <c r="B13" s="11"/>
      <c r="C13" s="13" t="s">
        <v>21</v>
      </c>
    </row>
    <row r="14" spans="1:3" ht="12.75">
      <c r="A14" s="11"/>
      <c r="B14" s="11"/>
      <c r="C14" s="11"/>
    </row>
    <row r="15" spans="1:6" ht="12.75">
      <c r="A15" s="14" t="s">
        <v>25</v>
      </c>
      <c r="B15" s="11"/>
      <c r="C15" s="15">
        <f>(C7+C11)+(C8+C12)*INT(MAX(F21:F3533))</f>
        <v>58160.591982517966</v>
      </c>
      <c r="E15" s="16" t="s">
        <v>44</v>
      </c>
      <c r="F15" s="12">
        <v>1</v>
      </c>
    </row>
    <row r="16" spans="1:6" ht="12.75">
      <c r="A16" s="18" t="s">
        <v>12</v>
      </c>
      <c r="B16" s="11"/>
      <c r="C16" s="19">
        <f>+C8+C12</f>
        <v>2.9462539611393166</v>
      </c>
      <c r="E16" s="16" t="s">
        <v>35</v>
      </c>
      <c r="F16" s="17">
        <f ca="1">NOW()+15018.5+$C$5/24</f>
        <v>59903.745860069444</v>
      </c>
    </row>
    <row r="17" spans="1:6" ht="13.5" thickBot="1">
      <c r="A17" s="16" t="s">
        <v>32</v>
      </c>
      <c r="B17" s="11"/>
      <c r="C17" s="11">
        <f>COUNT(C21:C2191)</f>
        <v>13</v>
      </c>
      <c r="E17" s="16" t="s">
        <v>45</v>
      </c>
      <c r="F17" s="17">
        <f>ROUND(2*(F16-$C$7)/$C$8,0)/2+F15</f>
        <v>2605.5</v>
      </c>
    </row>
    <row r="18" spans="1:6" ht="14.25" thickBot="1" thickTop="1">
      <c r="A18" s="18" t="s">
        <v>13</v>
      </c>
      <c r="B18" s="11"/>
      <c r="C18" s="21">
        <f>+C15</f>
        <v>58160.591982517966</v>
      </c>
      <c r="D18" s="22">
        <f>+C16</f>
        <v>2.9462539611393166</v>
      </c>
      <c r="E18" s="16" t="s">
        <v>36</v>
      </c>
      <c r="F18" s="25">
        <f>ROUND(2*(F16-$C$15)/$C$16,0)/2+F15</f>
        <v>592.5</v>
      </c>
    </row>
    <row r="19" spans="5:6" ht="13.5" thickTop="1">
      <c r="E19" s="16" t="s">
        <v>37</v>
      </c>
      <c r="F19" s="20">
        <f>+$C$15+$C$16*F18-15018.5-$C$5/24</f>
        <v>44888.143287826344</v>
      </c>
    </row>
    <row r="20" spans="1:17" ht="13.5" thickBot="1">
      <c r="A20" s="3" t="s">
        <v>14</v>
      </c>
      <c r="B20" s="3" t="s">
        <v>15</v>
      </c>
      <c r="C20" s="3" t="s">
        <v>16</v>
      </c>
      <c r="D20" s="3" t="s">
        <v>20</v>
      </c>
      <c r="E20" s="3" t="s">
        <v>17</v>
      </c>
      <c r="F20" s="3" t="s">
        <v>18</v>
      </c>
      <c r="G20" s="3" t="s">
        <v>19</v>
      </c>
      <c r="H20" s="6" t="s">
        <v>8</v>
      </c>
      <c r="I20" s="6" t="s">
        <v>50</v>
      </c>
      <c r="J20" s="6" t="s">
        <v>6</v>
      </c>
      <c r="K20" s="6" t="s">
        <v>7</v>
      </c>
      <c r="L20" s="6" t="s">
        <v>3</v>
      </c>
      <c r="M20" s="6" t="s">
        <v>4</v>
      </c>
      <c r="N20" s="6" t="s">
        <v>5</v>
      </c>
      <c r="O20" s="6" t="s">
        <v>30</v>
      </c>
      <c r="P20" s="5" t="s">
        <v>29</v>
      </c>
      <c r="Q20" s="3" t="s">
        <v>22</v>
      </c>
    </row>
    <row r="21" spans="1:17" ht="12.75">
      <c r="A21" t="str">
        <f>$K$1</f>
        <v>IBVS 5495</v>
      </c>
      <c r="C21" s="9">
        <f>+$C$4</f>
        <v>52229.79</v>
      </c>
      <c r="D21" s="9" t="s">
        <v>21</v>
      </c>
      <c r="E21">
        <f aca="true" t="shared" si="0" ref="E21:E33">+(C21-C$7)/C$8</f>
        <v>0</v>
      </c>
      <c r="F21">
        <f aca="true" t="shared" si="1" ref="F21:F33">ROUND(2*E21,0)/2</f>
        <v>0</v>
      </c>
      <c r="G21">
        <f aca="true" t="shared" si="2" ref="G21:G33">+C21-(C$7+F21*C$8)</f>
        <v>0</v>
      </c>
      <c r="K21">
        <f aca="true" t="shared" si="3" ref="K21:K33">+G21</f>
        <v>0</v>
      </c>
      <c r="O21">
        <f aca="true" t="shared" si="4" ref="O21:O33">+C$11+C$12*$F21</f>
        <v>-0.007241255480437879</v>
      </c>
      <c r="Q21" s="2">
        <f aca="true" t="shared" si="5" ref="Q21:Q33">+C21-15018.5</f>
        <v>37211.29</v>
      </c>
    </row>
    <row r="22" spans="1:17" ht="12.75">
      <c r="A22" s="38" t="s">
        <v>46</v>
      </c>
      <c r="B22" s="39" t="s">
        <v>47</v>
      </c>
      <c r="C22" s="38">
        <v>55539.8981</v>
      </c>
      <c r="D22" s="38">
        <v>0.0004</v>
      </c>
      <c r="E22">
        <f t="shared" si="0"/>
        <v>1123.4949054054964</v>
      </c>
      <c r="F22">
        <f t="shared" si="1"/>
        <v>1123.5</v>
      </c>
      <c r="G22">
        <f t="shared" si="2"/>
        <v>-0.015010000002803281</v>
      </c>
      <c r="K22">
        <f t="shared" si="3"/>
        <v>-0.015010000002803281</v>
      </c>
      <c r="O22">
        <f t="shared" si="4"/>
        <v>-0.014025915458212721</v>
      </c>
      <c r="Q22" s="2">
        <f t="shared" si="5"/>
        <v>40521.3981</v>
      </c>
    </row>
    <row r="23" spans="1:17" ht="12.75">
      <c r="A23" s="38" t="s">
        <v>48</v>
      </c>
      <c r="B23" s="39" t="s">
        <v>49</v>
      </c>
      <c r="C23" s="38">
        <v>55894.9239</v>
      </c>
      <c r="D23" s="38">
        <v>0.0008</v>
      </c>
      <c r="E23">
        <f t="shared" si="0"/>
        <v>1243.9954043431335</v>
      </c>
      <c r="F23">
        <f t="shared" si="1"/>
        <v>1244</v>
      </c>
      <c r="G23">
        <f t="shared" si="2"/>
        <v>-0.013539999999920838</v>
      </c>
      <c r="K23">
        <f t="shared" si="3"/>
        <v>-0.013539999999920838</v>
      </c>
      <c r="O23">
        <f t="shared" si="4"/>
        <v>-0.014753598170559733</v>
      </c>
      <c r="Q23" s="2">
        <f t="shared" si="5"/>
        <v>40876.4239</v>
      </c>
    </row>
    <row r="24" spans="1:17" ht="12.75">
      <c r="A24" s="34" t="s">
        <v>2</v>
      </c>
      <c r="B24" s="35" t="s">
        <v>49</v>
      </c>
      <c r="C24" s="36">
        <v>58066.3116</v>
      </c>
      <c r="D24" s="37" t="s">
        <v>51</v>
      </c>
      <c r="E24">
        <f t="shared" si="0"/>
        <v>1980.9933950160541</v>
      </c>
      <c r="F24">
        <f t="shared" si="1"/>
        <v>1981</v>
      </c>
      <c r="G24">
        <f t="shared" si="2"/>
        <v>-0.01946000000316417</v>
      </c>
      <c r="K24">
        <f t="shared" si="3"/>
        <v>-0.01946000000316417</v>
      </c>
      <c r="O24">
        <f t="shared" si="4"/>
        <v>-0.019204238494209096</v>
      </c>
      <c r="Q24" s="2">
        <f t="shared" si="5"/>
        <v>43047.8116</v>
      </c>
    </row>
    <row r="25" spans="1:17" ht="12.75">
      <c r="A25" s="34" t="s">
        <v>2</v>
      </c>
      <c r="B25" s="35" t="s">
        <v>49</v>
      </c>
      <c r="C25" s="36">
        <v>58066.3121</v>
      </c>
      <c r="D25" s="37" t="s">
        <v>1</v>
      </c>
      <c r="E25">
        <f t="shared" si="0"/>
        <v>1980.993564722734</v>
      </c>
      <c r="F25">
        <f t="shared" si="1"/>
        <v>1981</v>
      </c>
      <c r="G25">
        <f t="shared" si="2"/>
        <v>-0.018960000001243316</v>
      </c>
      <c r="K25">
        <f t="shared" si="3"/>
        <v>-0.018960000001243316</v>
      </c>
      <c r="O25">
        <f t="shared" si="4"/>
        <v>-0.019204238494209096</v>
      </c>
      <c r="Q25" s="2">
        <f t="shared" si="5"/>
        <v>43047.8121</v>
      </c>
    </row>
    <row r="26" spans="1:17" ht="12.75">
      <c r="A26" s="34" t="s">
        <v>2</v>
      </c>
      <c r="B26" s="35" t="s">
        <v>49</v>
      </c>
      <c r="C26" s="36">
        <v>58069.2564</v>
      </c>
      <c r="D26" s="37" t="s">
        <v>51</v>
      </c>
      <c r="E26">
        <f t="shared" si="0"/>
        <v>1981.9928994725508</v>
      </c>
      <c r="F26">
        <f t="shared" si="1"/>
        <v>1982</v>
      </c>
      <c r="G26">
        <f t="shared" si="2"/>
        <v>-0.020920000002661254</v>
      </c>
      <c r="K26">
        <f t="shared" si="3"/>
        <v>-0.020920000002661254</v>
      </c>
      <c r="O26">
        <f t="shared" si="4"/>
        <v>-0.019210277354892474</v>
      </c>
      <c r="Q26" s="2">
        <f t="shared" si="5"/>
        <v>43050.7564</v>
      </c>
    </row>
    <row r="27" spans="1:17" ht="12.75">
      <c r="A27" s="34" t="s">
        <v>2</v>
      </c>
      <c r="B27" s="35" t="s">
        <v>49</v>
      </c>
      <c r="C27" s="36">
        <v>58069.2578</v>
      </c>
      <c r="D27" s="37" t="s">
        <v>1</v>
      </c>
      <c r="E27">
        <f t="shared" si="0"/>
        <v>1981.9933746512522</v>
      </c>
      <c r="F27">
        <f t="shared" si="1"/>
        <v>1982</v>
      </c>
      <c r="G27">
        <f t="shared" si="2"/>
        <v>-0.01952000000164844</v>
      </c>
      <c r="K27">
        <f t="shared" si="3"/>
        <v>-0.01952000000164844</v>
      </c>
      <c r="O27">
        <f t="shared" si="4"/>
        <v>-0.019210277354892474</v>
      </c>
      <c r="Q27" s="2">
        <f t="shared" si="5"/>
        <v>43050.7578</v>
      </c>
    </row>
    <row r="28" spans="1:17" ht="12.75">
      <c r="A28" s="40" t="s">
        <v>0</v>
      </c>
      <c r="B28" s="41" t="s">
        <v>49</v>
      </c>
      <c r="C28" s="40">
        <v>58131.12969999993</v>
      </c>
      <c r="D28" s="40" t="s">
        <v>21</v>
      </c>
      <c r="E28">
        <f t="shared" si="0"/>
        <v>2002.993523993107</v>
      </c>
      <c r="F28">
        <f t="shared" si="1"/>
        <v>2003</v>
      </c>
      <c r="G28">
        <f t="shared" si="2"/>
        <v>-0.019080000070971437</v>
      </c>
      <c r="K28">
        <f t="shared" si="3"/>
        <v>-0.019080000070971437</v>
      </c>
      <c r="O28">
        <f t="shared" si="4"/>
        <v>-0.019337093429243404</v>
      </c>
      <c r="Q28" s="2">
        <f t="shared" si="5"/>
        <v>43112.62969999993</v>
      </c>
    </row>
    <row r="29" spans="1:17" ht="12.75">
      <c r="A29" s="40" t="s">
        <v>0</v>
      </c>
      <c r="B29" s="41" t="s">
        <v>49</v>
      </c>
      <c r="C29" s="40">
        <v>58131.130200000014</v>
      </c>
      <c r="D29" s="40" t="s">
        <v>21</v>
      </c>
      <c r="E29">
        <f t="shared" si="0"/>
        <v>2002.9936936998138</v>
      </c>
      <c r="F29">
        <f t="shared" si="1"/>
        <v>2003</v>
      </c>
      <c r="G29">
        <f t="shared" si="2"/>
        <v>-0.01857999998901505</v>
      </c>
      <c r="K29">
        <f t="shared" si="3"/>
        <v>-0.01857999998901505</v>
      </c>
      <c r="O29">
        <f t="shared" si="4"/>
        <v>-0.019337093429243404</v>
      </c>
      <c r="Q29" s="2">
        <f t="shared" si="5"/>
        <v>43112.630200000014</v>
      </c>
    </row>
    <row r="30" spans="1:17" ht="12.75">
      <c r="A30" s="40" t="s">
        <v>0</v>
      </c>
      <c r="B30" s="41" t="s">
        <v>49</v>
      </c>
      <c r="C30" s="40">
        <v>58134.07510000002</v>
      </c>
      <c r="D30" s="40" t="s">
        <v>21</v>
      </c>
      <c r="E30">
        <f t="shared" si="0"/>
        <v>2003.9932320976477</v>
      </c>
      <c r="F30">
        <f t="shared" si="1"/>
        <v>2004</v>
      </c>
      <c r="G30">
        <f t="shared" si="2"/>
        <v>-0.01993999998376239</v>
      </c>
      <c r="K30">
        <f t="shared" si="3"/>
        <v>-0.01993999998376239</v>
      </c>
      <c r="O30">
        <f t="shared" si="4"/>
        <v>-0.019343132289926783</v>
      </c>
      <c r="Q30" s="2">
        <f t="shared" si="5"/>
        <v>43115.57510000002</v>
      </c>
    </row>
    <row r="31" spans="1:17" ht="12.75">
      <c r="A31" s="40" t="s">
        <v>0</v>
      </c>
      <c r="B31" s="41" t="s">
        <v>49</v>
      </c>
      <c r="C31" s="40">
        <v>58134.075800000224</v>
      </c>
      <c r="D31" s="40" t="s">
        <v>21</v>
      </c>
      <c r="E31">
        <f t="shared" si="0"/>
        <v>2003.9934696870687</v>
      </c>
      <c r="F31">
        <f t="shared" si="1"/>
        <v>2004</v>
      </c>
      <c r="G31">
        <f t="shared" si="2"/>
        <v>-0.019239999775891192</v>
      </c>
      <c r="K31">
        <f t="shared" si="3"/>
        <v>-0.019239999775891192</v>
      </c>
      <c r="O31">
        <f t="shared" si="4"/>
        <v>-0.019343132289926783</v>
      </c>
      <c r="Q31" s="2">
        <f t="shared" si="5"/>
        <v>43115.575800000224</v>
      </c>
    </row>
    <row r="32" spans="1:17" ht="12.75">
      <c r="A32" s="40" t="s">
        <v>0</v>
      </c>
      <c r="B32" s="41" t="s">
        <v>47</v>
      </c>
      <c r="C32" s="40">
        <v>58162.064199999906</v>
      </c>
      <c r="D32" s="40" t="s">
        <v>21</v>
      </c>
      <c r="E32">
        <f t="shared" si="0"/>
        <v>2013.4931065146677</v>
      </c>
      <c r="F32">
        <f t="shared" si="1"/>
        <v>2013.5</v>
      </c>
      <c r="G32">
        <f t="shared" si="2"/>
        <v>-0.020310000094468705</v>
      </c>
      <c r="K32">
        <f t="shared" si="3"/>
        <v>-0.020310000094468705</v>
      </c>
      <c r="O32">
        <f t="shared" si="4"/>
        <v>-0.01940050146641887</v>
      </c>
      <c r="Q32" s="2">
        <f t="shared" si="5"/>
        <v>43143.564199999906</v>
      </c>
    </row>
    <row r="33" spans="1:17" ht="12.75">
      <c r="A33" s="40" t="s">
        <v>0</v>
      </c>
      <c r="B33" s="41" t="s">
        <v>47</v>
      </c>
      <c r="C33" s="40">
        <v>58162.06730000023</v>
      </c>
      <c r="D33" s="40" t="s">
        <v>21</v>
      </c>
      <c r="E33">
        <f t="shared" si="0"/>
        <v>2013.4941586961866</v>
      </c>
      <c r="F33">
        <f t="shared" si="1"/>
        <v>2013.5</v>
      </c>
      <c r="G33">
        <f t="shared" si="2"/>
        <v>-0.017209999772603624</v>
      </c>
      <c r="K33">
        <f t="shared" si="3"/>
        <v>-0.017209999772603624</v>
      </c>
      <c r="O33">
        <f t="shared" si="4"/>
        <v>-0.01940050146641887</v>
      </c>
      <c r="Q33" s="2">
        <f t="shared" si="5"/>
        <v>43143.56730000023</v>
      </c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hyperlinks>
    <hyperlink ref="H62982" r:id="rId1" display="http://vsolj.cetus-net.org/bulletin.html"/>
    <hyperlink ref="H62975" r:id="rId2" display="http://vsolj.cetus-net.org/bulletin.html"/>
    <hyperlink ref="AP472" r:id="rId3" display="http://cdsbib.u-strasbg.fr/cgi-bin/cdsbib?1990RMxAA..21..381G"/>
    <hyperlink ref="AP475" r:id="rId4" display="http://cdsbib.u-strasbg.fr/cgi-bin/cdsbib?1990RMxAA..21..381G"/>
    <hyperlink ref="AP473" r:id="rId5" display="http://cdsbib.u-strasbg.fr/cgi-bin/cdsbib?1990RMxAA..21..381G"/>
    <hyperlink ref="AP451" r:id="rId6" display="http://cdsbib.u-strasbg.fr/cgi-bin/cdsbib?1990RMxAA..21..381G"/>
    <hyperlink ref="I62982" r:id="rId7" display="http://vsolj.cetus-net.org/bulletin.html"/>
    <hyperlink ref="AQ585" r:id="rId8" display="http://cdsbib.u-strasbg.fr/cgi-bin/cdsbib?1990RMxAA..21..381G"/>
    <hyperlink ref="AQ64390" r:id="rId9" display="http://cdsbib.u-strasbg.fr/cgi-bin/cdsbib?1990RMxAA..21..381G"/>
    <hyperlink ref="AQ586" r:id="rId10" display="http://cdsbib.u-strasbg.fr/cgi-bin/cdsbib?1990RMxAA..21..381G"/>
    <hyperlink ref="H62979" r:id="rId11" display="https://www.aavso.org/ejaavso"/>
    <hyperlink ref="H63668" r:id="rId12" display="http://vsolj.cetus-net.org/bulletin.html"/>
    <hyperlink ref="H63661" r:id="rId13" display="https://www.aavso.org/ejaavso"/>
    <hyperlink ref="I63668" r:id="rId14" display="http://vsolj.cetus-net.org/bulletin.html"/>
    <hyperlink ref="AQ57319" r:id="rId15" display="http://cdsbib.u-strasbg.fr/cgi-bin/cdsbib?1990RMxAA..21..381G"/>
    <hyperlink ref="H63665" r:id="rId16" display="https://www.aavso.org/ejaavso"/>
    <hyperlink ref="AP4683" r:id="rId17" display="http://cdsbib.u-strasbg.fr/cgi-bin/cdsbib?1990RMxAA..21..381G"/>
    <hyperlink ref="AP4686" r:id="rId18" display="http://cdsbib.u-strasbg.fr/cgi-bin/cdsbib?1990RMxAA..21..381G"/>
    <hyperlink ref="AP4684" r:id="rId19" display="http://cdsbib.u-strasbg.fr/cgi-bin/cdsbib?1990RMxAA..21..381G"/>
    <hyperlink ref="AP4668" r:id="rId20" display="http://cdsbib.u-strasbg.fr/cgi-bin/cdsbib?1990RMxAA..21..381G"/>
    <hyperlink ref="AQ4897" r:id="rId21" display="http://cdsbib.u-strasbg.fr/cgi-bin/cdsbib?1990RMxAA..21..381G"/>
    <hyperlink ref="AQ4901" r:id="rId22" display="http://cdsbib.u-strasbg.fr/cgi-bin/cdsbib?1990RMxAA..21..381G"/>
    <hyperlink ref="AQ64581" r:id="rId23" display="http://cdsbib.u-strasbg.fr/cgi-bin/cdsbib?1990RMxAA..21..381G"/>
    <hyperlink ref="I1789" r:id="rId24" display="http://vsolj.cetus-net.org/bulletin.html"/>
    <hyperlink ref="H1789" r:id="rId25" display="http://vsolj.cetus-net.org/bulletin.html"/>
    <hyperlink ref="AQ65242" r:id="rId26" display="http://cdsbib.u-strasbg.fr/cgi-bin/cdsbib?1990RMxAA..21..381G"/>
    <hyperlink ref="AQ65241" r:id="rId27" display="http://cdsbib.u-strasbg.fr/cgi-bin/cdsbib?1990RMxAA..21..381G"/>
    <hyperlink ref="AP2959" r:id="rId28" display="http://cdsbib.u-strasbg.fr/cgi-bin/cdsbib?1990RMxAA..21..381G"/>
    <hyperlink ref="AP2977" r:id="rId29" display="http://cdsbib.u-strasbg.fr/cgi-bin/cdsbib?1990RMxAA..21..381G"/>
    <hyperlink ref="AP2978" r:id="rId30" display="http://cdsbib.u-strasbg.fr/cgi-bin/cdsbib?1990RMxAA..21..381G"/>
    <hyperlink ref="AP2974" r:id="rId31" display="http://cdsbib.u-strasbg.fr/cgi-bin/cdsbib?1990RMxAA..21..381G"/>
  </hyperlinks>
  <printOptions/>
  <pageMargins left="0.75" right="0.75" top="1" bottom="1" header="0.5" footer="0.5"/>
  <pageSetup horizontalDpi="300" verticalDpi="300" orientation="portrait" r:id="rId33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