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<sst xmlns="http://schemas.openxmlformats.org/spreadsheetml/2006/main" count="57" uniqueCount="51">
  <si>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V0936 Mon / GSC 4816-2749</t>
  </si>
  <si>
    <t>V0936 Mon</t>
  </si>
  <si>
    <t>2015L</t>
  </si>
  <si>
    <t>G4816-2749</t>
  </si>
  <si>
    <t>EW</t>
  </si>
  <si>
    <t>System Type:</t>
  </si>
  <si>
    <t>GCVS 4 Eph.</t>
  </si>
  <si>
    <t>My time zone &gt;&gt;&gt;&gt;&gt;</t>
  </si>
  <si>
    <t>(PST=8, PDT=MDT=7, MDT=CST=6, etc.)</t>
  </si>
  <si>
    <t>--- Working ----</t>
  </si>
  <si>
    <t>Epoch =</t>
  </si>
  <si>
    <t>GCVS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</si>
  <si>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</si>
  <si>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</si>
  <si>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</si>
  <si>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</si>
  <si>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</si>
  <si>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</si>
  <si>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</si>
  <si>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</si>
  <si>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</si>
  <si>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</si>
  <si>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</si>
  <si>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</si>
  <si>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</si>
  <si>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</si>
  <si>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</si>
  <si>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</si>
  <si>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</si>
  <si>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</si>
  <si>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</si>
  <si>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</si>
  <si>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</si>
  <si>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</si>
  <si>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</si>
  <si>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</si>
  <si>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</si>
  <si>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</si>
  <si>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</si>
  <si>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</si>
  <si>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</si>
  <si>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</si>
  <si>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</si>
  <si>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</si>
  <si>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</si>
  <si>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</si>
  <si>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</t>
  </si>
  <si>
    <t>IBVS 6149</t>
  </si>
  <si>
    <t>OEJV 0211</t>
  </si>
  <si>
    <t>I</t>
  </si>
  <si>
    <t>II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</si>
</sst>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49">
    <font>
      <sz val="10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7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8" fillId="0" borderId="0" xfId="0" applyNumberFormat="1" applyFont="1" applyAlignment="1">
      <alignment vertical="top"/>
    </xf>
    <xf numFmtId="0" fontId="5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V936 - O-C Diagr.</a:t>
            </a:r>
          </a:p>
        </c:rich>
      </c:tx>
      <c:layout>
        <c:manualLayout>
          <c:xMode val="factor"/>
          <c:yMode val="factor"/>
          <c:x val="-0.004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9725"/>
          <c:w val="0.90125"/>
          <c:h val="0.6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A!$H$21:$H$25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A!$I$21:$I$25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A!$J$21:$J$25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A!$K$21:$K$25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A!$L$21:$L$25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A!$M$21:$M$25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A!$N$21:$N$25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A!$F$21:$F$25</c:f>
              <c:numCache/>
            </c:numRef>
          </c:xVal>
          <c:yVal>
            <c:numRef>
              <c:f>A!$O$21:$O$25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A!$R$21:$R$25</c:f>
              <c:numCache/>
            </c:numRef>
          </c:yVal>
          <c:smooth val="0"/>
        </c:ser>
        <c:axId val="36262789"/>
        <c:axId val="57929646"/>
      </c:scatterChart>
      <c:valAx>
        <c:axId val="3626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9646"/>
        <c:crossesAt val="0"/>
        <c:crossBetween val="midCat"/>
        <c:dispUnits/>
      </c:valAx>
      <c:valAx>
        <c:axId val="5792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6278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5"/>
          <c:y val="0.9105"/>
          <c:w val="0.724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152400</xdr:rowOff>
    </xdr:from>
    <xdr:to>
      <xdr:col>17</xdr:col>
      <xdr:colOff>152400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581525" y="15240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0.140625" style="1" customWidth="1"/>
    <col min="6" max="6" width="17.00390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15" ht="20.25">
      <c r="A1" s="2" t="s">
        <v>0</v>
      </c>
      <c r="F1" s="3" t="s">
        <v>1</v>
      </c>
      <c r="G1" s="4" t="s">
        <v>2</v>
      </c>
      <c r="H1" s="5"/>
      <c r="I1" s="6" t="s">
        <v>3</v>
      </c>
      <c r="J1" s="3" t="s">
        <v>1</v>
      </c>
      <c r="K1" s="7">
        <v>7.19104</v>
      </c>
      <c r="L1" s="8">
        <v>-1.2305</v>
      </c>
      <c r="M1" s="9">
        <v>53523.4483</v>
      </c>
      <c r="N1" s="9">
        <v>0.368962</v>
      </c>
      <c r="O1" s="6" t="s">
        <v>4</v>
      </c>
    </row>
    <row r="2" spans="1:4" ht="12.75">
      <c r="A2" s="1" t="s">
        <v>5</v>
      </c>
      <c r="B2" s="1" t="s">
        <v>4</v>
      </c>
      <c r="C2" s="10"/>
      <c r="D2" s="11"/>
    </row>
    <row r="4" spans="1:4" ht="12.75">
      <c r="A4" s="12" t="s">
        <v>6</v>
      </c>
      <c r="C4" s="13">
        <v>53523.4483</v>
      </c>
      <c r="D4" s="14">
        <v>0.368962</v>
      </c>
    </row>
    <row r="5" spans="1:5" ht="12.75">
      <c r="A5" s="15" t="s">
        <v>7</v>
      </c>
      <c r="B5"/>
      <c r="C5" s="16">
        <v>-9.5</v>
      </c>
      <c r="D5" t="s">
        <v>8</v>
      </c>
      <c r="E5"/>
    </row>
    <row r="6" ht="12.75">
      <c r="A6" s="12" t="s">
        <v>9</v>
      </c>
    </row>
    <row r="7" spans="1:4" ht="12.75">
      <c r="A7" s="1" t="s">
        <v>10</v>
      </c>
      <c r="C7" s="17">
        <f>M1</f>
        <v>53523.4483</v>
      </c>
      <c r="D7" s="18" t="s">
        <v>11</v>
      </c>
    </row>
    <row r="8" spans="1:4" ht="12.75">
      <c r="A8" s="1" t="s">
        <v>12</v>
      </c>
      <c r="C8" s="17">
        <f>N1</f>
        <v>0.368962</v>
      </c>
      <c r="D8" s="18" t="str">
        <f>D7</f>
        <v>GCVS</v>
      </c>
    </row>
    <row r="9" spans="1:5" ht="12.75">
      <c r="A9" s="19" t="s">
        <v>13</v>
      </c>
      <c r="C9" s="20">
        <v>21</v>
      </c>
      <c r="D9" s="21" t="str">
        <f>"F"&amp;C9</f>
        <v>F21</v>
      </c>
      <c r="E9" s="22" t="str">
        <f>"G"&amp;C9</f>
        <v>G21</v>
      </c>
    </row>
    <row r="10" spans="1:5" ht="12.75">
      <c r="A10"/>
      <c r="B10"/>
      <c r="C10" s="23" t="s">
        <v>14</v>
      </c>
      <c r="D10" s="23" t="s">
        <v>15</v>
      </c>
      <c r="E10"/>
    </row>
    <row r="11" spans="1:5" ht="12.75">
      <c r="A11" t="s">
        <v>16</v>
      </c>
      <c r="B11"/>
      <c r="C11" s="24">
        <f ca="1">INTERCEPT(INDIRECT($E$9):G992,INDIRECT($D$9):F992)</f>
        <v>0.0028061384873932713</v>
      </c>
      <c r="D11" s="11"/>
      <c r="E11"/>
    </row>
    <row r="12" spans="1:5" ht="12.75">
      <c r="A12" t="s">
        <v>17</v>
      </c>
      <c r="B12"/>
      <c r="C12" s="24">
        <f ca="1">SLOPE(INDIRECT($E$9):G992,INDIRECT($D$9):F992)</f>
        <v>-5.03773749653267E-06</v>
      </c>
      <c r="D12" s="11"/>
      <c r="E12"/>
    </row>
    <row r="13" spans="1:3" ht="12.75">
      <c r="A13" t="s">
        <v>18</v>
      </c>
      <c r="B13"/>
      <c r="C13" s="11" t="s">
        <v>19</v>
      </c>
    </row>
    <row r="14" spans="1:3" ht="12.75">
      <c r="A14"/>
      <c r="B14"/>
      <c r="C14"/>
    </row>
    <row r="15" spans="1:6" ht="12.75">
      <c r="A15" s="25" t="s">
        <v>20</v>
      </c>
      <c r="B15"/>
      <c r="C15" s="26">
        <f>(C7+C11)+(C8+C12)*INT(MAX(F21:F3533))</f>
        <v>58171.20195975924</v>
      </c>
      <c r="E15" s="27" t="s">
        <v>21</v>
      </c>
      <c r="F15" s="28">
        <v>1</v>
      </c>
    </row>
    <row r="16" spans="1:6" ht="12.75">
      <c r="A16" s="25" t="s">
        <v>22</v>
      </c>
      <c r="B16"/>
      <c r="C16" s="26">
        <f>+C8+C12</f>
        <v>0.36895696226250346</v>
      </c>
      <c r="E16" s="27" t="s">
        <v>23</v>
      </c>
      <c r="F16" s="29">
        <f ca="1">NOW()+15018.5+$C$5/24</f>
        <v>59903.750122453705</v>
      </c>
    </row>
    <row r="17" spans="1:6" ht="12.75">
      <c r="A17" s="27" t="s">
        <v>24</v>
      </c>
      <c r="B17"/>
      <c r="C17">
        <f>COUNT(C21:C2191)</f>
        <v>5</v>
      </c>
      <c r="E17" s="27" t="s">
        <v>25</v>
      </c>
      <c r="F17" s="24">
        <f>ROUND(2*(F16-$C$7)/$C$8,0)/2+F15</f>
        <v>17293.5</v>
      </c>
    </row>
    <row r="18" spans="1:6" ht="12.75">
      <c r="A18" s="25" t="s">
        <v>26</v>
      </c>
      <c r="B18"/>
      <c r="C18" s="30">
        <f>+C15</f>
        <v>58171.20195975924</v>
      </c>
      <c r="D18" s="31">
        <f>+C16</f>
        <v>0.36895696226250346</v>
      </c>
      <c r="E18" s="27" t="s">
        <v>27</v>
      </c>
      <c r="F18" s="22">
        <f>ROUND(2*(F16-$C$15)/$C$16,0)/2+F15</f>
        <v>4697</v>
      </c>
    </row>
    <row r="19" spans="5:6" ht="12.75">
      <c r="E19" s="27" t="s">
        <v>28</v>
      </c>
      <c r="F19" s="32">
        <f>+$C$15+$C$16*F18-15018.5-$C$5/24</f>
        <v>44886.088644839554</v>
      </c>
    </row>
    <row r="20" spans="1:18" ht="12.75">
      <c r="A20" s="23" t="s">
        <v>29</v>
      </c>
      <c r="B20" s="23" t="s">
        <v>30</v>
      </c>
      <c r="C20" s="23" t="s">
        <v>31</v>
      </c>
      <c r="D20" s="23" t="s">
        <v>32</v>
      </c>
      <c r="E20" s="23" t="s">
        <v>33</v>
      </c>
      <c r="F20" s="23" t="s">
        <v>34</v>
      </c>
      <c r="G20" s="23" t="s">
        <v>35</v>
      </c>
      <c r="H20" s="33" t="s">
        <v>36</v>
      </c>
      <c r="I20" s="33" t="s">
        <v>37</v>
      </c>
      <c r="J20" s="33" t="s">
        <v>38</v>
      </c>
      <c r="K20" s="33" t="s">
        <v>39</v>
      </c>
      <c r="L20" s="33" t="s">
        <v>40</v>
      </c>
      <c r="M20" s="33" t="s">
        <v>41</v>
      </c>
      <c r="N20" s="33" t="s">
        <v>42</v>
      </c>
      <c r="O20" s="33" t="s">
        <v>43</v>
      </c>
      <c r="P20" s="33" t="s">
        <v>44</v>
      </c>
      <c r="Q20" s="23" t="s">
        <v>45</v>
      </c>
      <c r="R20" s="34" t="s">
        <v>46</v>
      </c>
    </row>
    <row r="21" spans="1:17" ht="12.75">
      <c r="A21" s="1" t="s">
        <v>11</v>
      </c>
      <c r="C21" s="17">
        <v>53523.4483</v>
      </c>
      <c r="D21" s="17" t="s">
        <v>19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K21" s="1">
        <f>+G21</f>
        <v>0</v>
      </c>
      <c r="O21" s="1">
        <f>+C$11+C$12*$F21</f>
        <v>0.0028061384873932713</v>
      </c>
      <c r="Q21" s="35">
        <f>+C21-15018.5</f>
        <v>38504.9483</v>
      </c>
    </row>
    <row r="22" spans="1:17" ht="12.75">
      <c r="A22" s="36" t="s">
        <v>47</v>
      </c>
      <c r="B22" s="37" t="e">
        <v>#REF!</v>
      </c>
      <c r="C22" s="36">
        <v>56713.2731</v>
      </c>
      <c r="D22" s="36">
        <v>0.0003</v>
      </c>
      <c r="E22" s="1">
        <f>+(C22-C$7)/C$8</f>
        <v>8645.40196551407</v>
      </c>
      <c r="F22" s="1">
        <f>ROUND(2*E22,0)/2</f>
        <v>8645.5</v>
      </c>
      <c r="G22" s="1">
        <f>+C22-(C$7+F22*C$8)</f>
        <v>-0.03617099999974016</v>
      </c>
      <c r="K22" s="1">
        <f>+G22</f>
        <v>-0.03617099999974016</v>
      </c>
      <c r="O22" s="1">
        <f>+C$11+C$12*$F22</f>
        <v>-0.040747621038879925</v>
      </c>
      <c r="Q22" s="35">
        <f>+C22-15018.5</f>
        <v>41694.7731</v>
      </c>
    </row>
    <row r="23" spans="1:17" ht="12.75">
      <c r="A23" s="36" t="s">
        <v>47</v>
      </c>
      <c r="B23" s="37" t="e">
        <v>#REF!</v>
      </c>
      <c r="C23" s="36">
        <v>56713.4574</v>
      </c>
      <c r="D23" s="36">
        <v>0.0006</v>
      </c>
      <c r="E23" s="1">
        <f>+(C23-C$7)/C$8</f>
        <v>8645.901474948647</v>
      </c>
      <c r="F23" s="1">
        <f>ROUND(2*E23,0)/2</f>
        <v>8646</v>
      </c>
      <c r="G23" s="1">
        <f>+C23-(C$7+F23*C$8)</f>
        <v>-0.036351999995531514</v>
      </c>
      <c r="K23" s="1">
        <f>+G23</f>
        <v>-0.036351999995531514</v>
      </c>
      <c r="O23" s="1">
        <f>+C$11+C$12*$F23</f>
        <v>-0.04075013990762819</v>
      </c>
      <c r="Q23" s="35">
        <f>+C23-15018.5</f>
        <v>41694.9574</v>
      </c>
    </row>
    <row r="24" spans="1:17" ht="12.75">
      <c r="A24" s="38" t="s">
        <v>48</v>
      </c>
      <c r="B24" s="39" t="s">
        <v>49</v>
      </c>
      <c r="C24" s="40">
        <v>58155.33415000001</v>
      </c>
      <c r="D24" s="40">
        <v>0.0005</v>
      </c>
      <c r="E24" s="1">
        <f>+(C24-C$7)/C$8</f>
        <v>12553.828985098771</v>
      </c>
      <c r="F24" s="1">
        <f>ROUND(2*E24,0)/2</f>
        <v>12554</v>
      </c>
      <c r="G24" s="1">
        <f>+C24-(C$7+F24*C$8)</f>
        <v>-0.06309799998416565</v>
      </c>
      <c r="K24" s="1">
        <f>+G24</f>
        <v>-0.06309799998416565</v>
      </c>
      <c r="O24" s="1">
        <f>+C$11+C$12*$F24</f>
        <v>-0.06043761804407787</v>
      </c>
      <c r="Q24" s="35">
        <f>+C24-15018.5</f>
        <v>43136.83415000001</v>
      </c>
    </row>
    <row r="25" spans="1:17" ht="12.75">
      <c r="A25" s="38" t="s">
        <v>48</v>
      </c>
      <c r="B25" s="39" t="s">
        <v>50</v>
      </c>
      <c r="C25" s="40">
        <v>58171.38292999985</v>
      </c>
      <c r="D25" s="40">
        <v>0.0005</v>
      </c>
      <c r="E25" s="1">
        <f>+(C25-C$7)/C$8</f>
        <v>12597.326093201604</v>
      </c>
      <c r="F25" s="1">
        <f>ROUND(2*E25,0)/2</f>
        <v>12597.5</v>
      </c>
      <c r="G25" s="1">
        <f>+C25-(C$7+F25*C$8)</f>
        <v>-0.06416500014893245</v>
      </c>
      <c r="K25" s="1">
        <f>+G25</f>
        <v>-0.06416500014893245</v>
      </c>
      <c r="O25" s="1">
        <f>+C$11+C$12*$F25</f>
        <v>-0.06065675962517703</v>
      </c>
      <c r="Q25" s="35">
        <f>+C25-15018.5</f>
        <v>43152.88292999985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2022-11-20T05:00:10Z</dcterms:modified>
  <cp:category/>
  <cp:version/>
  <cp:contentType/>
  <cp:contentStatus/>
</cp:coreProperties>
</file>