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<sst xmlns="http://schemas.openxmlformats.org/spreadsheetml/2006/main" count="47" uniqueCount="45">
  <si>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</si>
  <si>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</si>
  <si>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</si>
  <si>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</si>
  <si>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</si>
  <si>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</si>
  <si>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</si>
  <si>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</si>
  <si>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</si>
  <si>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</si>
  <si>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</si>
  <si>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</si>
  <si>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</si>
  <si>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</si>
  <si>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</si>
  <si>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</si>
  <si>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</si>
  <si>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</si>
  <si>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</si>
  <si>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</si>
  <si>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</si>
  <si>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</si>
  <si>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</si>
  <si>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</si>
  <si>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</si>
  <si>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</si>
  <si>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</si>
  <si>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</si>
  <si>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</si>
  <si>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</si>
  <si>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</si>
  <si>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</si>
  <si>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</si>
  <si>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Bull.56</t>
  </si>
  <si>
    <t>B</t>
  </si>
  <si>
    <t># of data points:</t>
  </si>
  <si>
    <t>EB/KE</t>
  </si>
  <si>
    <t>V557 Oph / GSC 00444-00192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</si>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</sst>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V557 Oph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17166414"/>
        <c:axId val="20279999"/>
      </c:scatterChart>
      <c:val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9999"/>
        <c:crosses val="autoZero"/>
        <c:crossBetween val="midCat"/>
        <c:dispUnits/>
      </c:valAx>
      <c:valAx>
        <c:axId val="2027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64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16</xdr:col>
      <xdr:colOff>219075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5911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28</v>
      </c>
      <c r="B2" s="16" t="s">
        <v>36</v>
      </c>
    </row>
    <row r="4" spans="1:4" ht="12.75">
      <c r="A4" s="8" t="s">
        <v>0</v>
      </c>
      <c r="C4" s="3">
        <v>45028.682</v>
      </c>
      <c r="D4" s="4">
        <v>1.197821</v>
      </c>
    </row>
    <row r="5" spans="1:3" ht="12.75">
      <c r="A5" s="5" t="s">
        <v>44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45028.682</v>
      </c>
    </row>
    <row r="8" spans="1:3" ht="12.75">
      <c r="A8" t="s">
        <v>3</v>
      </c>
      <c r="C8">
        <f>+D4</f>
        <v>1.197821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>
        <f>INTERCEPT(G21:G992,$F21:$F992)</f>
        <v>0</v>
      </c>
      <c r="D11" s="6"/>
    </row>
    <row r="12" spans="1:6" ht="12.75">
      <c r="A12" t="s">
        <v>17</v>
      </c>
      <c r="C12">
        <f>SLOPE(G21:G992,$F21:$F992)</f>
        <v>-5.332323229540083E-05</v>
      </c>
      <c r="D12" s="6"/>
      <c r="E12" s="17" t="s">
        <v>38</v>
      </c>
      <c r="F12" s="18">
        <v>1</v>
      </c>
    </row>
    <row r="13" spans="1:6" ht="12.75">
      <c r="A13" t="s">
        <v>22</v>
      </c>
      <c r="C13" s="6" t="s">
        <v>14</v>
      </c>
      <c r="D13" s="6"/>
      <c r="E13" s="17" t="s">
        <v>39</v>
      </c>
      <c r="F13" s="19">
        <f ca="1">NOW()+15018.5+$C$5/24</f>
        <v>59904.71691134259</v>
      </c>
    </row>
    <row r="14" spans="1:6" ht="12.75">
      <c r="A14" t="s">
        <v>27</v>
      </c>
      <c r="E14" s="17" t="s">
        <v>40</v>
      </c>
      <c r="F14" s="20">
        <f>ROUND(2*(F13-$C$7)/$C$8,0)/2+F12</f>
        <v>12420</v>
      </c>
    </row>
    <row r="15" spans="1:6" ht="12.75">
      <c r="A15" s="5" t="s">
        <v>18</v>
      </c>
      <c r="C15" s="11">
        <f>(C7+C11)+(C8+C12)*INT(MAX(F21:F3533))</f>
        <v>45028.682</v>
      </c>
      <c r="E15" s="17" t="s">
        <v>41</v>
      </c>
      <c r="F15" s="21">
        <f>ROUND(2*(F13-$C$15)/$C$16,0)/2+F12</f>
        <v>12421</v>
      </c>
    </row>
    <row r="16" spans="1:6" ht="12.75">
      <c r="A16" s="8" t="s">
        <v>4</v>
      </c>
      <c r="C16" s="12">
        <f>+C8+C12</f>
        <v>1.1977676767677046</v>
      </c>
      <c r="E16" s="17" t="s">
        <v>42</v>
      </c>
      <c r="F16" s="22">
        <f>+$C$15+$C$16*F15-15018.5-$C$5/24</f>
        <v>44888.05014646499</v>
      </c>
    </row>
    <row r="17" spans="1:6" ht="13.5" thickBot="1">
      <c r="A17" s="13" t="s">
        <v>35</v>
      </c>
      <c r="C17">
        <f>COUNT(C21:C2191)</f>
        <v>2</v>
      </c>
      <c r="F17" s="23" t="s">
        <v>43</v>
      </c>
    </row>
    <row r="18" spans="1:4" ht="12.75">
      <c r="A18" s="8" t="s">
        <v>5</v>
      </c>
      <c r="C18" s="3">
        <f>+C15</f>
        <v>45028.682</v>
      </c>
      <c r="D18" s="4">
        <f>+C16</f>
        <v>1.1977676767677046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30" ht="12.75">
      <c r="A21" t="s">
        <v>33</v>
      </c>
      <c r="C21" s="14">
        <v>44791.524</v>
      </c>
      <c r="D21" s="15"/>
      <c r="E21">
        <f>+(C21-C$7)/C$8</f>
        <v>-197.9911856612992</v>
      </c>
      <c r="F21">
        <f>ROUND(2*E21,0)/2</f>
        <v>-198</v>
      </c>
      <c r="G21">
        <f>+C21-(C$7+F21*C$8)</f>
        <v>0.010557999994489364</v>
      </c>
      <c r="I21">
        <f>+G21</f>
        <v>0.010557999994489364</v>
      </c>
      <c r="O21">
        <f>+C$11+C$12*$F21</f>
        <v>0.010557999994489364</v>
      </c>
      <c r="Q21" s="2">
        <f>+C21-15018.5</f>
        <v>29773.023999999998</v>
      </c>
      <c r="AA21">
        <v>6</v>
      </c>
      <c r="AB21" t="s">
        <v>32</v>
      </c>
      <c r="AD21" t="s">
        <v>34</v>
      </c>
    </row>
    <row r="22" spans="1:17" ht="12.75">
      <c r="A22" t="s">
        <v>12</v>
      </c>
      <c r="C22" s="15">
        <v>45028.682</v>
      </c>
      <c r="D22" s="15" t="s">
        <v>14</v>
      </c>
      <c r="E22">
        <f>+(C22-C$7)/C$8</f>
        <v>0</v>
      </c>
      <c r="F22">
        <f>ROUND(2*E22,0)/2</f>
        <v>0</v>
      </c>
      <c r="G22">
        <f>+C22-(C$7+F22*C$8)</f>
        <v>0</v>
      </c>
      <c r="H22">
        <f>+G22</f>
        <v>0</v>
      </c>
      <c r="O22">
        <f>+C$11+C$12*$F22</f>
        <v>0</v>
      </c>
      <c r="Q22" s="2">
        <f>+C22-15018.5</f>
        <v>30010.182</v>
      </c>
    </row>
    <row r="23" spans="3:17" ht="12.75">
      <c r="C23" s="15"/>
      <c r="D23" s="15"/>
      <c r="Q23" s="2"/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2022-11-21T04:12:33Z</dcterms:modified>
  <cp:category/>
  <cp:version/>
  <cp:contentType/>
  <cp:contentStatus/>
</cp:coreProperties>
</file>