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7980" windowHeight="144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<sst xmlns="http://schemas.openxmlformats.org/spreadsheetml/2006/main" count="51" uniqueCount="49">
  <si>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</si>
  <si>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</si>
  <si>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</si>
  <si>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</si>
  <si>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</si>
  <si>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</si>
  <si>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</si>
  <si>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</si>
  <si>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</si>
  <si>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</si>
  <si>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</si>
  <si>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</si>
  <si>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</si>
  <si>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</si>
  <si>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</si>
  <si>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</si>
  <si>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</si>
  <si>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</si>
  <si>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</si>
  <si>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</si>
  <si>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</si>
  <si>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</si>
  <si>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</si>
  <si>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</si>
  <si>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</si>
  <si>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</si>
  <si>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</si>
  <si>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</si>
  <si>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</si>
  <si>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</si>
  <si>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</si>
  <si>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</si>
  <si>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</si>
  <si>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</si>
  <si>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</si>
  <si>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</si>
  <si>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</si>
  <si>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</si>
  <si>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</si>
  <si>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</si>
  <si>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</si>
  <si>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</si>
  <si>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</si>
  <si>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V0760 Oph / GSC 0995-0637</t>
  </si>
  <si>
    <t>G0995-0637</t>
  </si>
  <si>
    <t>E/SD</t>
  </si>
  <si>
    <t>Malkov</t>
  </si>
  <si>
    <t>IBVS 6007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</si>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</sst>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V760 Oph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8E-05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910927"/>
        <c:axId val="35198344"/>
      </c:scatterChart>
      <c:valAx>
        <c:axId val="391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98344"/>
        <c:crosses val="autoZero"/>
        <c:crossBetween val="midCat"/>
        <c:dispUnits/>
      </c:valAx>
      <c:valAx>
        <c:axId val="35198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92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75"/>
          <c:y val="0.93375"/>
          <c:w val="0.75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43</v>
      </c>
      <c r="E1" s="30"/>
      <c r="F1" t="s">
        <v>44</v>
      </c>
    </row>
    <row r="2" spans="1:5" ht="12.75">
      <c r="A2" t="s">
        <v>24</v>
      </c>
      <c r="B2" t="s">
        <v>45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36757.58</v>
      </c>
      <c r="D4" s="9">
        <v>4.3431</v>
      </c>
    </row>
    <row r="6" ht="12.75">
      <c r="A6" s="5" t="s">
        <v>1</v>
      </c>
    </row>
    <row r="7" spans="1:4" ht="12.75">
      <c r="A7" t="s">
        <v>2</v>
      </c>
      <c r="C7" s="10">
        <v>36757.58</v>
      </c>
      <c r="D7" s="31" t="s">
        <v>46</v>
      </c>
    </row>
    <row r="8" spans="1:4" ht="12.75">
      <c r="A8" t="s">
        <v>3</v>
      </c>
      <c r="C8" s="10">
        <v>4.3431</v>
      </c>
      <c r="D8" s="31" t="s">
        <v>46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2.1132478633268555E-05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40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59904.72671261574</v>
      </c>
    </row>
    <row r="15" spans="1:5" ht="12.75">
      <c r="A15" s="14" t="s">
        <v>17</v>
      </c>
      <c r="B15" s="12"/>
      <c r="C15" s="15">
        <f>(C7+C11)+(C8+C12)*INT(MAX(F21:F3533))</f>
        <v>55050.80621000001</v>
      </c>
      <c r="D15" s="16" t="s">
        <v>41</v>
      </c>
      <c r="E15" s="17">
        <f>ROUND(2*(E14-$C$7)/$C$8,0)/2+E13</f>
        <v>5330.5</v>
      </c>
    </row>
    <row r="16" spans="1:5" ht="12.75">
      <c r="A16" s="18" t="s">
        <v>4</v>
      </c>
      <c r="B16" s="12"/>
      <c r="C16" s="19">
        <f>+C8+C12</f>
        <v>4.343121132478633</v>
      </c>
      <c r="D16" s="16" t="s">
        <v>34</v>
      </c>
      <c r="E16" s="26">
        <f>ROUND(2*(E14-$C$15)/$C$16,0)/2+E13</f>
        <v>1118.5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35</v>
      </c>
      <c r="E17" s="20">
        <f>+$C$15+$C$16*E16-15018.5-$C$9/24</f>
        <v>44890.4830300107</v>
      </c>
    </row>
    <row r="18" spans="1:5" ht="14.25" thickBot="1" thickTop="1">
      <c r="A18" s="18" t="s">
        <v>5</v>
      </c>
      <c r="B18" s="12"/>
      <c r="C18" s="21">
        <f>+C15</f>
        <v>55050.80621000001</v>
      </c>
      <c r="D18" s="22">
        <f>+C16</f>
        <v>4.343121132478633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39</v>
      </c>
    </row>
    <row r="21" spans="1:17" ht="12.75">
      <c r="A21" s="31" t="s">
        <v>42</v>
      </c>
      <c r="C21" s="10">
        <f>C4</f>
        <v>36757.58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21739.08</v>
      </c>
    </row>
    <row r="22" spans="1:17" ht="12.75">
      <c r="A22" s="32" t="s">
        <v>47</v>
      </c>
      <c r="B22" s="33" t="s">
        <v>48</v>
      </c>
      <c r="C22" s="32">
        <v>55050.80621</v>
      </c>
      <c r="D22" s="32">
        <v>8E-05</v>
      </c>
      <c r="E22">
        <f>+(C22-C$7)/C$8</f>
        <v>4212.020494577606</v>
      </c>
      <c r="F22">
        <f>ROUND(2*E22,0)/2</f>
        <v>4212</v>
      </c>
      <c r="G22">
        <f>+C22-(C$7+F22*C$8)</f>
        <v>0.08901000000332715</v>
      </c>
      <c r="I22">
        <f>+G22</f>
        <v>0.08901000000332715</v>
      </c>
      <c r="O22">
        <f>+C$11+C$12*$F22</f>
        <v>0.08901000000332715</v>
      </c>
      <c r="Q22" s="2">
        <f>+C22-15018.5</f>
        <v>40032.30621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2022-11-21T04:26:28Z</dcterms:modified>
  <cp:category/>
  <cp:version/>
  <cp:contentType/>
  <cp:contentStatus/>
</cp:coreProperties>
</file>