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<sst xmlns="http://schemas.openxmlformats.org/spreadsheetml/2006/main" count="852" uniqueCount="315">
  <si>
    <t>V2203 Oph / GSC 00424-00304</t>
  </si>
  <si>
    <t>System Type:</t>
  </si>
  <si>
    <t>EW/KW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</si>
  <si>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</si>
  <si>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</si>
  <si>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</si>
  <si>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</si>
  <si>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</si>
  <si>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</si>
  <si>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</si>
  <si>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</si>
  <si>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</si>
  <si>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</si>
  <si>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</si>
  <si>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</si>
  <si>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</si>
  <si>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</si>
  <si>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</si>
  <si>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</si>
  <si>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</si>
  <si>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</si>
  <si>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</si>
  <si>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</si>
  <si>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</si>
  <si>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</si>
  <si>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</si>
  <si>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</si>
  <si>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</si>
  <si>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</si>
  <si>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</si>
  <si>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</si>
  <si>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</si>
  <si>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</si>
  <si>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</si>
  <si>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</si>
  <si>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</si>
  <si>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</si>
  <si>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</si>
  <si>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</si>
  <si>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</si>
  <si>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</si>
  <si>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</si>
  <si>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</si>
  <si>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 PZP 4.255 </t>
  </si>
  <si>
    <t>I</t>
  </si>
  <si>
    <t>II</t>
  </si>
  <si>
    <t>IBVS 3709 </t>
  </si>
  <si>
    <t> GEOS 18 </t>
  </si>
  <si>
    <t> BBS 96 </t>
  </si>
  <si>
    <t>IBVS 5676</t>
  </si>
  <si>
    <t>IBVS 5657</t>
  </si>
  <si>
    <t>VSB 45 </t>
  </si>
  <si>
    <t>OEJV 0116</t>
  </si>
  <si>
    <t>IBVS 5984</t>
  </si>
  <si>
    <t>OEJV 0160</t>
  </si>
  <si>
    <t>OEJV 0168</t>
  </si>
  <si>
    <t>OEJV 0179</t>
  </si>
  <si>
    <t>VSB-64</t>
  </si>
  <si>
    <t>V</t>
  </si>
  <si>
    <t>OEJV 0211</t>
  </si>
  <si>
    <t>VSB 069</t>
  </si>
  <si>
    <t>Ic</t>
  </si>
  <si>
    <t>B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</si>
  <si>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</si>
  <si>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</si>
  <si>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</si>
  <si>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</si>
  <si>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</si>
  <si>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</si>
  <si>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2453075.6441 </t>
  </si>
  <si>
    <t> 11.03.2004 03:27 </t>
  </si>
  <si>
    <t> 0.0009 </t>
  </si>
  <si>
    <t>E </t>
  </si>
  <si>
    <t>?</t>
  </si>
  <si>
    <t> L.Kotková &amp; M.Wolf </t>
  </si>
  <si>
    <t>IBVS 5676 </t>
  </si>
  <si>
    <t>2453142.5268 </t>
  </si>
  <si>
    <t> 17.05.2004 00:38 </t>
  </si>
  <si>
    <t> -0.0014 </t>
  </si>
  <si>
    <t>-I</t>
  </si>
  <si>
    <t> P.Frank </t>
  </si>
  <si>
    <t>BAVM 173 </t>
  </si>
  <si>
    <t>2453143.4357 </t>
  </si>
  <si>
    <t> 17.05.2004 22:27 </t>
  </si>
  <si>
    <t>1414</t>
  </si>
  <si>
    <t> -0.0025 </t>
  </si>
  <si>
    <t>2453151.4020 </t>
  </si>
  <si>
    <t> 25.05.2004 21:38 </t>
  </si>
  <si>
    <t>1431.5</t>
  </si>
  <si>
    <t> 0.0013 </t>
  </si>
  <si>
    <t>2453155.4970 </t>
  </si>
  <si>
    <t> 29.05.2004 23:55 </t>
  </si>
  <si>
    <t>1440.5</t>
  </si>
  <si>
    <t>2453163.4581 </t>
  </si>
  <si>
    <t> 06.06.2004 22:59 </t>
  </si>
  <si>
    <t>1458</t>
  </si>
  <si>
    <t> -0.0001 </t>
  </si>
  <si>
    <t>2455003.481 </t>
  </si>
  <si>
    <t> 20.06.2009 23:32 </t>
  </si>
  <si>
    <t>5502</t>
  </si>
  <si>
    <t> 0.002 </t>
  </si>
  <si>
    <t>C </t>
  </si>
  <si>
    <t>o</t>
  </si>
  <si>
    <t> A.Paschke </t>
  </si>
  <si>
    <t>OEJV 0116 </t>
  </si>
  <si>
    <t>2455451.4266 </t>
  </si>
  <si>
    <t> 11.09.2010 22:14 </t>
  </si>
  <si>
    <t>6486.5</t>
  </si>
  <si>
    <t>BAVM 215 </t>
  </si>
  <si>
    <t>2455628.64802 </t>
  </si>
  <si>
    <t> 08.03.2011 03:33 </t>
  </si>
  <si>
    <t>6876</t>
  </si>
  <si>
    <t> -0.00126 </t>
  </si>
  <si>
    <t> M.Lehky </t>
  </si>
  <si>
    <t>OEJV 0160 </t>
  </si>
  <si>
    <t>2455628.64838 </t>
  </si>
  <si>
    <t> -0.00090 </t>
  </si>
  <si>
    <t>R</t>
  </si>
  <si>
    <t>2455628.64845 </t>
  </si>
  <si>
    <t> -0.00083 </t>
  </si>
  <si>
    <t>2455628.64857 </t>
  </si>
  <si>
    <t> -0.00071 </t>
  </si>
  <si>
    <t>2442812.645 </t>
  </si>
  <si>
    <t> 04.02.1976 03:28 </t>
  </si>
  <si>
    <t> -0.014 </t>
  </si>
  <si>
    <t>P </t>
  </si>
  <si>
    <t> O.G.Surikov </t>
  </si>
  <si>
    <t>2442868.573 </t>
  </si>
  <si>
    <t> 31.03.1976 01:45 </t>
  </si>
  <si>
    <t> -0.051 </t>
  </si>
  <si>
    <t>2442869.528 </t>
  </si>
  <si>
    <t> 01.04.1976 00:40 </t>
  </si>
  <si>
    <t> -0.006 </t>
  </si>
  <si>
    <t>2442874.532 </t>
  </si>
  <si>
    <t> 06.04.1976 00:46 </t>
  </si>
  <si>
    <t> -0.007 </t>
  </si>
  <si>
    <t>2442894.528 </t>
  </si>
  <si>
    <t> 26.04.1976 00:40 </t>
  </si>
  <si>
    <t> -0.031 </t>
  </si>
  <si>
    <t>2442933.457 </t>
  </si>
  <si>
    <t> 03.06.1976 22:58 </t>
  </si>
  <si>
    <t> -0.004 </t>
  </si>
  <si>
    <t>2442992.364 </t>
  </si>
  <si>
    <t> 01.08.1976 20:44 </t>
  </si>
  <si>
    <t> -0.020 </t>
  </si>
  <si>
    <t>2443034.230 </t>
  </si>
  <si>
    <t> 12.09.1976 17:31 </t>
  </si>
  <si>
    <t>2443253.519 </t>
  </si>
  <si>
    <t> 20.04.1977 00:27 </t>
  </si>
  <si>
    <t> -0.035 </t>
  </si>
  <si>
    <t>2443272.413 </t>
  </si>
  <si>
    <t> 08.05.1977 21:54 </t>
  </si>
  <si>
    <t> -0.023 </t>
  </si>
  <si>
    <t>2443279.452 </t>
  </si>
  <si>
    <t> 15.05.1977 22:50 </t>
  </si>
  <si>
    <t> -0.037 </t>
  </si>
  <si>
    <t>2443279.490 </t>
  </si>
  <si>
    <t> 15.05.1977 23:45 </t>
  </si>
  <si>
    <t> 0.001 </t>
  </si>
  <si>
    <t>2443423.221 </t>
  </si>
  <si>
    <t> 06.10.1977 17:18 </t>
  </si>
  <si>
    <t> -0.048 </t>
  </si>
  <si>
    <t>2443668.488 </t>
  </si>
  <si>
    <t> 08.06.1978 23:42 </t>
  </si>
  <si>
    <t> -0.026 </t>
  </si>
  <si>
    <t>2443685.347 </t>
  </si>
  <si>
    <t> 25.06.1978 20:19 </t>
  </si>
  <si>
    <t> -0.002 </t>
  </si>
  <si>
    <t>2443759.261 </t>
  </si>
  <si>
    <t> 07.09.1978 18:15 </t>
  </si>
  <si>
    <t>2444012.484 </t>
  </si>
  <si>
    <t> 18.05.1979 23:36 </t>
  </si>
  <si>
    <t> -0.010 </t>
  </si>
  <si>
    <t>2444725.473 </t>
  </si>
  <si>
    <t> 30.04.1981 23:21 </t>
  </si>
  <si>
    <t> M.Popova et al. </t>
  </si>
  <si>
    <t>2444760.501 </t>
  </si>
  <si>
    <t> 05.06.1981 00:01 </t>
  </si>
  <si>
    <t> -0.013 </t>
  </si>
  <si>
    <t>2444760.515 </t>
  </si>
  <si>
    <t> 05.06.1981 00:21 </t>
  </si>
  <si>
    <t>2444761.409 </t>
  </si>
  <si>
    <t> 05.06.1981 21:48 </t>
  </si>
  <si>
    <t> -0.015 </t>
  </si>
  <si>
    <t>2444779.398 </t>
  </si>
  <si>
    <t> 23.06.1981 21:33 </t>
  </si>
  <si>
    <t>2445545.403 </t>
  </si>
  <si>
    <t> 29.07.1983 21:40 </t>
  </si>
  <si>
    <t> 0.013 </t>
  </si>
  <si>
    <t>V </t>
  </si>
  <si>
    <t> R.Boninsegna </t>
  </si>
  <si>
    <t>2445879.351 </t>
  </si>
  <si>
    <t> 27.06.1984 20:25 </t>
  </si>
  <si>
    <t> -0.009 </t>
  </si>
  <si>
    <t>2445903.479 </t>
  </si>
  <si>
    <t> 21.07.1984 23:29 </t>
  </si>
  <si>
    <t> 0.004 </t>
  </si>
  <si>
    <t> P.Rousselot </t>
  </si>
  <si>
    <t>2445903.486 </t>
  </si>
  <si>
    <t> 21.07.1984 23:39 </t>
  </si>
  <si>
    <t> 0.011 </t>
  </si>
  <si>
    <t>2445903.500 </t>
  </si>
  <si>
    <t> 22.07.1984 00:00 </t>
  </si>
  <si>
    <t> 0.025 </t>
  </si>
  <si>
    <t> R.Dequinze </t>
  </si>
  <si>
    <t>2445903.503 </t>
  </si>
  <si>
    <t> 22.07.1984 00:04 </t>
  </si>
  <si>
    <t> 0.028 </t>
  </si>
  <si>
    <t> S.Ferrand </t>
  </si>
  <si>
    <t>2445905.528 </t>
  </si>
  <si>
    <t> 24.07.1984 00:40 </t>
  </si>
  <si>
    <t> 0.005 </t>
  </si>
  <si>
    <t>2445905.535 </t>
  </si>
  <si>
    <t> 24.07.1984 00:50 </t>
  </si>
  <si>
    <t> 0.012 </t>
  </si>
  <si>
    <t>2445910.524 </t>
  </si>
  <si>
    <t> 29.07.1984 00:34 </t>
  </si>
  <si>
    <t>2445915.538 </t>
  </si>
  <si>
    <t> 03.08.1984 00:54 </t>
  </si>
  <si>
    <t>2446199.443 </t>
  </si>
  <si>
    <t> 13.05.1985 22:37 </t>
  </si>
  <si>
    <t>2446345.266 </t>
  </si>
  <si>
    <t> 06.10.1985 18:23 </t>
  </si>
  <si>
    <t>2446554.568 </t>
  </si>
  <si>
    <t> 04.05.1986 01:37 </t>
  </si>
  <si>
    <t> -0.012 </t>
  </si>
  <si>
    <t>2446557.543 </t>
  </si>
  <si>
    <t> 07.05.1986 01:01 </t>
  </si>
  <si>
    <t>2446583.493 </t>
  </si>
  <si>
    <t> 01.06.1986 23:49 </t>
  </si>
  <si>
    <t> 0.020 </t>
  </si>
  <si>
    <t>2446588.483 </t>
  </si>
  <si>
    <t> 06.06.1986 23:35 </t>
  </si>
  <si>
    <t>2446601.453 </t>
  </si>
  <si>
    <t> 19.06.1986 22:52 </t>
  </si>
  <si>
    <t> 0.008 </t>
  </si>
  <si>
    <t>2446622.383 </t>
  </si>
  <si>
    <t> 10.07.1986 21:11 </t>
  </si>
  <si>
    <t> A.Maraziti </t>
  </si>
  <si>
    <t>2446672.419 </t>
  </si>
  <si>
    <t> 29.08.1986 22:03 </t>
  </si>
  <si>
    <t>2446880.590 </t>
  </si>
  <si>
    <t> 26.03.1987 02:09 </t>
  </si>
  <si>
    <t>2446999.350 </t>
  </si>
  <si>
    <t> 22.07.1987 20:24 </t>
  </si>
  <si>
    <t> 0.007 </t>
  </si>
  <si>
    <t>2447011.415 </t>
  </si>
  <si>
    <t> 03.08.1987 21:57 </t>
  </si>
  <si>
    <t> 0.015 </t>
  </si>
  <si>
    <t>2447024.384 </t>
  </si>
  <si>
    <t> 16.08.1987 21:12 </t>
  </si>
  <si>
    <t> 0.016 </t>
  </si>
  <si>
    <t>2447034.405 </t>
  </si>
  <si>
    <t> 26.08.1987 21:43 </t>
  </si>
  <si>
    <t> 0.027 </t>
  </si>
  <si>
    <t>2447037.339 </t>
  </si>
  <si>
    <t> 29.08.1987 20:08 </t>
  </si>
  <si>
    <t>2447303.522 </t>
  </si>
  <si>
    <t> 22.05.1988 00:31 </t>
  </si>
  <si>
    <t>2447336.507 </t>
  </si>
  <si>
    <t> 24.06.1988 00:10 </t>
  </si>
  <si>
    <t> 0.009 </t>
  </si>
  <si>
    <t>2447350.386 </t>
  </si>
  <si>
    <t> 07.07.1988 21:15 </t>
  </si>
  <si>
    <t> 0.010 </t>
  </si>
  <si>
    <t>2447352.440 </t>
  </si>
  <si>
    <t> 09.07.1988 22:33 </t>
  </si>
  <si>
    <t> 0.017 </t>
  </si>
  <si>
    <t>2447353.337 </t>
  </si>
  <si>
    <t> 10.07.1988 20:05 </t>
  </si>
  <si>
    <t>2447355.378 </t>
  </si>
  <si>
    <t> 12.07.1988 21:04 </t>
  </si>
  <si>
    <t> -0.003 </t>
  </si>
  <si>
    <t>2447357.428 </t>
  </si>
  <si>
    <t> 14.07.1988 22:16 </t>
  </si>
  <si>
    <t> -0.000 </t>
  </si>
  <si>
    <t> P.Ralincourt </t>
  </si>
  <si>
    <t>2447360.377 </t>
  </si>
  <si>
    <t> 17.07.1988 21:02 </t>
  </si>
  <si>
    <t>2447362.433 </t>
  </si>
  <si>
    <t> 19.07.1988 22:23 </t>
  </si>
  <si>
    <t>2447362.447 </t>
  </si>
  <si>
    <t> 19.07.1988 22:43 </t>
  </si>
  <si>
    <t> 0.014 </t>
  </si>
  <si>
    <t>2447385.424 </t>
  </si>
  <si>
    <t> 11.08.1988 22:10 </t>
  </si>
  <si>
    <t> J.Fabregat </t>
  </si>
  <si>
    <t>2447387.474 </t>
  </si>
  <si>
    <t> 13.08.1988 23:22 </t>
  </si>
  <si>
    <t>2447388.370 </t>
  </si>
  <si>
    <t> 14.08.1988 20:52 </t>
  </si>
  <si>
    <t> F.Acerbi </t>
  </si>
  <si>
    <t>2447388.384 </t>
  </si>
  <si>
    <t> 14.08.1988 21:12 </t>
  </si>
  <si>
    <t> A.Manna </t>
  </si>
  <si>
    <t>2447388.387 </t>
  </si>
  <si>
    <t> 14.08.1988 21:17 </t>
  </si>
  <si>
    <t> 0.019 </t>
  </si>
  <si>
    <t>2447392.453 </t>
  </si>
  <si>
    <t> 18.08.1988 22:52 </t>
  </si>
  <si>
    <t>2447392.457 </t>
  </si>
  <si>
    <t> 18.08.1988 22:58 </t>
  </si>
  <si>
    <t>2447392.458 </t>
  </si>
  <si>
    <t> 18.08.1988 22:59 </t>
  </si>
  <si>
    <t> -0.005 </t>
  </si>
  <si>
    <t>2448123.409 </t>
  </si>
  <si>
    <t> 19.08.1990 21:48 </t>
  </si>
  <si>
    <t> O.Walas </t>
  </si>
  <si>
    <t>2448136.381 </t>
  </si>
  <si>
    <t> 01.09.1990 21:08 </t>
  </si>
  <si>
    <t>2453886.2255 </t>
  </si>
  <si>
    <t> 30.05.2006 17:24 </t>
  </si>
  <si>
    <t>3046.5</t>
  </si>
  <si>
    <t> -0.0005 </t>
  </si>
  <si>
    <t> K. Nagai et al.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</si>
</sst>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0.000"/>
    <numFmt numFmtId="168" formatCode="0.0000"/>
  </numFmts>
  <fonts count="50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9"/>
      <color indexed="8"/>
      <name val="CourierNewPSMT"/>
      <family val="3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8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7" fillId="0" borderId="0" xfId="0" applyNumberFormat="1" applyFont="1" applyAlignment="1">
      <alignment vertical="top"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67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10" fillId="0" borderId="0" xfId="60" applyFont="1">
      <alignment/>
      <protection/>
    </xf>
    <xf numFmtId="0" fontId="10" fillId="0" borderId="0" xfId="60" applyFont="1" applyBorder="1" applyAlignment="1">
      <alignment horizontal="center"/>
      <protection/>
    </xf>
    <xf numFmtId="168" fontId="10" fillId="0" borderId="0" xfId="60" applyNumberFormat="1" applyFont="1" applyFill="1" applyBorder="1" applyAlignment="1" applyProtection="1">
      <alignment horizontal="left" vertical="top"/>
      <protection/>
    </xf>
    <xf numFmtId="0" fontId="10" fillId="0" borderId="0" xfId="60" applyNumberFormat="1" applyFont="1" applyFill="1" applyBorder="1" applyAlignment="1" applyProtection="1">
      <alignment horizontal="left" vertical="top"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12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14" fillId="0" borderId="0" xfId="56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5" fillId="33" borderId="19" xfId="0" applyFont="1" applyFill="1" applyBorder="1" applyAlignment="1">
      <alignment horizontal="left" vertical="top" wrapText="1" inden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right" vertical="top" wrapText="1"/>
    </xf>
    <xf numFmtId="0" fontId="14" fillId="33" borderId="19" xfId="56" applyNumberFormat="1" applyFont="1" applyFill="1" applyBorder="1" applyAlignment="1" applyProtection="1">
      <alignment horizontal="righ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V2203 Oph - O-C Diagr.</a:t>
            </a:r>
          </a:p>
        </c:rich>
      </c:tx>
      <c:layout>
        <c:manualLayout>
          <c:xMode val="factor"/>
          <c:yMode val="factor"/>
          <c:x val="-0.006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025"/>
          <c:w val="0.89675"/>
          <c:h val="0.6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A!$F$21:$F$126</c:f>
              <c:numCache/>
            </c:numRef>
          </c:xVal>
          <c:yVal>
            <c:numRef>
              <c:f>A!$H$21:$H$126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A!$F$21:$F$126</c:f>
              <c:numCache/>
            </c:numRef>
          </c:xVal>
          <c:yVal>
            <c:numRef>
              <c:f>A!$I$21:$I$126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A!$F$21:$F$126</c:f>
              <c:numCache/>
            </c:numRef>
          </c:xVal>
          <c:yVal>
            <c:numRef>
              <c:f>A!$J$21:$J$126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A!$F$21:$F$126</c:f>
              <c:numCache/>
            </c:numRef>
          </c:xVal>
          <c:yVal>
            <c:numRef>
              <c:f>A!$K$21:$K$126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A!$F$21:$F$126</c:f>
              <c:numCache/>
            </c:numRef>
          </c:xVal>
          <c:yVal>
            <c:numRef>
              <c:f>A!$L$21:$L$126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A!$F$21:$F$126</c:f>
              <c:numCache/>
            </c:numRef>
          </c:xVal>
          <c:yVal>
            <c:numRef>
              <c:f>A!$M$21:$M$126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A!$F$21:$F$126</c:f>
              <c:numCache/>
            </c:numRef>
          </c:xVal>
          <c:yVal>
            <c:numRef>
              <c:f>A!$N$21:$N$126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A!$F$21:$F$126</c:f>
              <c:numCache/>
            </c:numRef>
          </c:xVal>
          <c:yVal>
            <c:numRef>
              <c:f>A!$O$21:$O$126</c:f>
              <c:numCache/>
            </c:numRef>
          </c:yVal>
          <c:smooth val="0"/>
        </c:ser>
        <c:axId val="59914760"/>
        <c:axId val="2361929"/>
      </c:scatterChart>
      <c:valAx>
        <c:axId val="5991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929"/>
        <c:crossesAt val="0"/>
        <c:crossBetween val="midCat"/>
        <c:dispUnits/>
      </c:valAx>
      <c:valAx>
        <c:axId val="236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4760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90675"/>
          <c:w val="0.687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352425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52950" y="0"/>
        <a:ext cx="58959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76" TargetMode="External" /><Relationship Id="rId2" Type="http://schemas.openxmlformats.org/officeDocument/2006/relationships/hyperlink" Target="http://www.bav-astro.de/sfs/BAVM_link.php?BAVMnr=173" TargetMode="External" /><Relationship Id="rId3" Type="http://schemas.openxmlformats.org/officeDocument/2006/relationships/hyperlink" Target="http://www.bav-astro.de/sfs/BAVM_link.php?BAVMnr=173" TargetMode="External" /><Relationship Id="rId4" Type="http://schemas.openxmlformats.org/officeDocument/2006/relationships/hyperlink" Target="http://www.bav-astro.de/sfs/BAVM_link.php?BAVMnr=173" TargetMode="External" /><Relationship Id="rId5" Type="http://schemas.openxmlformats.org/officeDocument/2006/relationships/hyperlink" Target="http://www.bav-astro.de/sfs/BAVM_link.php?BAVMnr=173" TargetMode="External" /><Relationship Id="rId6" Type="http://schemas.openxmlformats.org/officeDocument/2006/relationships/hyperlink" Target="http://www.bav-astro.de/sfs/BAVM_link.php?BAVMnr=173" TargetMode="External" /><Relationship Id="rId7" Type="http://schemas.openxmlformats.org/officeDocument/2006/relationships/hyperlink" Target="http://var.astro.cz/oejv/issues/oejv0116.pdf" TargetMode="External" /><Relationship Id="rId8" Type="http://schemas.openxmlformats.org/officeDocument/2006/relationships/hyperlink" Target="http://www.bav-astro.de/sfs/BAVM_link.php?BAVMnr=215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var.astro.cz/oejv/issues/oejv0160.pdf" TargetMode="External" /><Relationship Id="rId11" Type="http://schemas.openxmlformats.org/officeDocument/2006/relationships/hyperlink" Target="http://var.astro.cz/oejv/issues/oejv0160.pdf" TargetMode="External" /><Relationship Id="rId12" Type="http://schemas.openxmlformats.org/officeDocument/2006/relationships/hyperlink" Target="http://var.astro.cz/oejv/issues/oejv0160.pdf" TargetMode="External" /><Relationship Id="rId13" Type="http://schemas.openxmlformats.org/officeDocument/2006/relationships/hyperlink" Target="http://www.konkoly.hu/cgi-bin/IBVS?3709" TargetMode="External" /><Relationship Id="rId14" Type="http://schemas.openxmlformats.org/officeDocument/2006/relationships/hyperlink" Target="http://www.konkoly.hu/cgi-bin/IBVS?3709" TargetMode="External" /><Relationship Id="rId15" Type="http://schemas.openxmlformats.org/officeDocument/2006/relationships/hyperlink" Target="http://www.konkoly.hu/cgi-bin/IBVS?3709" TargetMode="External" /><Relationship Id="rId16" Type="http://schemas.openxmlformats.org/officeDocument/2006/relationships/hyperlink" Target="http://www.konkoly.hu/cgi-bin/IBVS?3709" TargetMode="External" /><Relationship Id="rId17" Type="http://schemas.openxmlformats.org/officeDocument/2006/relationships/hyperlink" Target="http://www.konkoly.hu/cgi-bin/IBVS?3709" TargetMode="External" /><Relationship Id="rId18" Type="http://schemas.openxmlformats.org/officeDocument/2006/relationships/hyperlink" Target="http://www.konkoly.hu/cgi-bin/IBVS?3709" TargetMode="External" /><Relationship Id="rId19" Type="http://schemas.openxmlformats.org/officeDocument/2006/relationships/hyperlink" Target="http://www.konkoly.hu/cgi-bin/IBVS?3709" TargetMode="External" /><Relationship Id="rId20" Type="http://schemas.openxmlformats.org/officeDocument/2006/relationships/hyperlink" Target="http://www.konkoly.hu/cgi-bin/IBVS?3709" TargetMode="External" /><Relationship Id="rId21" Type="http://schemas.openxmlformats.org/officeDocument/2006/relationships/hyperlink" Target="http://www.konkoly.hu/cgi-bin/IBVS?3709" TargetMode="External" /><Relationship Id="rId22" Type="http://schemas.openxmlformats.org/officeDocument/2006/relationships/hyperlink" Target="http://www.konkoly.hu/cgi-bin/IBVS?3709" TargetMode="External" /><Relationship Id="rId23" Type="http://schemas.openxmlformats.org/officeDocument/2006/relationships/hyperlink" Target="http://www.konkoly.hu/cgi-bin/IBVS?3709" TargetMode="External" /><Relationship Id="rId24" Type="http://schemas.openxmlformats.org/officeDocument/2006/relationships/hyperlink" Target="http://www.konkoly.hu/cgi-bin/IBVS?3709" TargetMode="External" /><Relationship Id="rId25" Type="http://schemas.openxmlformats.org/officeDocument/2006/relationships/hyperlink" Target="http://www.konkoly.hu/cgi-bin/IBVS?3709" TargetMode="External" /><Relationship Id="rId26" Type="http://schemas.openxmlformats.org/officeDocument/2006/relationships/hyperlink" Target="http://www.konkoly.hu/cgi-bin/IBVS?3709" TargetMode="External" /><Relationship Id="rId27" Type="http://schemas.openxmlformats.org/officeDocument/2006/relationships/hyperlink" Target="http://www.konkoly.hu/cgi-bin/IBVS?3709" TargetMode="External" /><Relationship Id="rId28" Type="http://schemas.openxmlformats.org/officeDocument/2006/relationships/hyperlink" Target="http://www.konkoly.hu/cgi-bin/IBVS?3709" TargetMode="External" /><Relationship Id="rId29" Type="http://schemas.openxmlformats.org/officeDocument/2006/relationships/hyperlink" Target="http://vsolj.cetus-net.org/no4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1" t="s">
        <v>2</v>
      </c>
      <c r="C2" s="3"/>
      <c r="D2" s="3"/>
    </row>
    <row r="4" spans="1:4" ht="12.75">
      <c r="A4" s="4" t="s">
        <v>3</v>
      </c>
      <c r="C4" s="5" t="s">
        <v>4</v>
      </c>
      <c r="D4" s="6" t="s">
        <v>4</v>
      </c>
    </row>
    <row r="5" spans="1:4" ht="12.75">
      <c r="A5" s="7" t="s">
        <v>5</v>
      </c>
      <c r="B5"/>
      <c r="C5" s="8">
        <v>-9.5</v>
      </c>
      <c r="D5" t="s">
        <v>6</v>
      </c>
    </row>
    <row r="6" ht="12.75">
      <c r="A6" s="4" t="s">
        <v>7</v>
      </c>
    </row>
    <row r="7" spans="1:3" ht="12.75">
      <c r="A7" s="1" t="s">
        <v>8</v>
      </c>
      <c r="C7" s="1">
        <v>53142.5268</v>
      </c>
    </row>
    <row r="8" spans="1:3" ht="12.75">
      <c r="A8" s="1" t="s">
        <v>9</v>
      </c>
      <c r="C8" s="9">
        <v>0.455005</v>
      </c>
    </row>
    <row r="9" spans="1:4" ht="12.75">
      <c r="A9" s="10" t="s">
        <v>10</v>
      </c>
      <c r="B9" s="11">
        <v>90</v>
      </c>
      <c r="C9" s="12" t="str">
        <f>"F"&amp;B9</f>
        <v>F90</v>
      </c>
      <c r="D9" s="13" t="str">
        <f>"G"&amp;B9</f>
        <v>G90</v>
      </c>
    </row>
    <row r="10" spans="1:5" ht="12.75">
      <c r="A10"/>
      <c r="B10"/>
      <c r="C10" s="14" t="s">
        <v>11</v>
      </c>
      <c r="D10" s="14" t="s">
        <v>12</v>
      </c>
      <c r="E10"/>
    </row>
    <row r="11" spans="1:5" ht="12.75">
      <c r="A11" t="s">
        <v>13</v>
      </c>
      <c r="B11"/>
      <c r="C11" s="15">
        <f ca="1">INTERCEPT(INDIRECT($D$9):G992,INDIRECT($C$9):F992)</f>
        <v>0.0024339196371923194</v>
      </c>
      <c r="D11" s="3"/>
      <c r="E11"/>
    </row>
    <row r="12" spans="1:5" ht="12.75">
      <c r="A12" t="s">
        <v>14</v>
      </c>
      <c r="B12"/>
      <c r="C12" s="15">
        <f ca="1">SLOPE(INDIRECT($D$9):G992,INDIRECT($C$9):F992)</f>
        <v>-5.2295745215268436E-06</v>
      </c>
      <c r="D12" s="3"/>
      <c r="E12"/>
    </row>
    <row r="13" spans="1:3" ht="12.75">
      <c r="A13" t="s">
        <v>15</v>
      </c>
      <c r="B13"/>
      <c r="C13" s="3" t="s">
        <v>16</v>
      </c>
    </row>
    <row r="14" spans="1:3" ht="12.75">
      <c r="A14"/>
      <c r="B14"/>
      <c r="C14"/>
    </row>
    <row r="15" spans="1:6" ht="12.75">
      <c r="A15" s="16" t="s">
        <v>17</v>
      </c>
      <c r="B15"/>
      <c r="C15" s="17">
        <f>(C7+C11)+(C8+C12)*INT(MAX(F21:F3533))</f>
        <v>58954.241301564274</v>
      </c>
      <c r="E15" s="18" t="s">
        <v>18</v>
      </c>
      <c r="F15" s="8">
        <v>1</v>
      </c>
    </row>
    <row r="16" spans="1:6" ht="12.75">
      <c r="A16" s="16" t="s">
        <v>19</v>
      </c>
      <c r="B16"/>
      <c r="C16" s="17">
        <f>+C8+C12</f>
        <v>0.45499977042547846</v>
      </c>
      <c r="E16" s="18" t="s">
        <v>20</v>
      </c>
      <c r="F16" s="15">
        <f ca="1">NOW()+15018.5+$C$5/24</f>
        <v>59904.73867280092</v>
      </c>
    </row>
    <row r="17" spans="1:6" ht="12.75">
      <c r="A17" s="18" t="s">
        <v>21</v>
      </c>
      <c r="B17"/>
      <c r="C17">
        <f>COUNT(C21:C2191)</f>
        <v>106</v>
      </c>
      <c r="E17" s="18" t="s">
        <v>22</v>
      </c>
      <c r="F17" s="15">
        <f>ROUND(2*(F16-$C$7)/$C$8,0)/2+F15</f>
        <v>14863</v>
      </c>
    </row>
    <row r="18" spans="1:6" ht="12.75">
      <c r="A18" s="16" t="s">
        <v>23</v>
      </c>
      <c r="B18"/>
      <c r="C18" s="19">
        <f>+C15</f>
        <v>58954.241301564274</v>
      </c>
      <c r="D18" s="20">
        <f>+C16</f>
        <v>0.45499977042547846</v>
      </c>
      <c r="E18" s="18" t="s">
        <v>24</v>
      </c>
      <c r="F18" s="13">
        <f>ROUND(2*(F16-$C$15)/$C$16,0)/2+F15</f>
        <v>2090</v>
      </c>
    </row>
    <row r="19" spans="5:6" ht="12.75">
      <c r="E19" s="18" t="s">
        <v>25</v>
      </c>
      <c r="F19" s="21">
        <f>+$C$15+$C$16*F18-15018.5-$C$5/24</f>
        <v>44887.08665508686</v>
      </c>
    </row>
    <row r="20" spans="1:17" ht="12.75">
      <c r="A20" s="14" t="s">
        <v>26</v>
      </c>
      <c r="B20" s="14" t="s">
        <v>27</v>
      </c>
      <c r="C20" s="14" t="s">
        <v>28</v>
      </c>
      <c r="D20" s="14" t="s">
        <v>29</v>
      </c>
      <c r="E20" s="14" t="s">
        <v>30</v>
      </c>
      <c r="F20" s="14" t="s">
        <v>31</v>
      </c>
      <c r="G20" s="14" t="s">
        <v>32</v>
      </c>
      <c r="H20" s="22" t="s">
        <v>33</v>
      </c>
      <c r="I20" s="22" t="s">
        <v>34</v>
      </c>
      <c r="J20" s="22" t="s">
        <v>35</v>
      </c>
      <c r="K20" s="22" t="s">
        <v>36</v>
      </c>
      <c r="L20" s="22" t="s">
        <v>37</v>
      </c>
      <c r="M20" s="22" t="s">
        <v>38</v>
      </c>
      <c r="N20" s="22" t="s">
        <v>39</v>
      </c>
      <c r="O20" s="22" t="s">
        <v>40</v>
      </c>
      <c r="P20" s="22" t="s">
        <v>41</v>
      </c>
      <c r="Q20" s="14" t="s">
        <v>42</v>
      </c>
    </row>
    <row r="21" spans="1:17" ht="12.75">
      <c r="A21" s="23" t="s">
        <v>43</v>
      </c>
      <c r="B21" s="24" t="s">
        <v>44</v>
      </c>
      <c r="C21" s="23">
        <v>42812.645</v>
      </c>
      <c r="D21" s="3"/>
      <c r="E21" s="1">
        <f aca="true" t="shared" si="0" ref="E21:E52">+(C21-C$7)/C$8</f>
        <v>-22702.78744189625</v>
      </c>
      <c r="F21" s="1">
        <f aca="true" t="shared" si="1" ref="F21:F52">ROUND(2*E21,0)/2</f>
        <v>-22703</v>
      </c>
      <c r="G21" s="1">
        <f aca="true" t="shared" si="2" ref="G21:G52">+C21-(C$7+F21*C$8)</f>
        <v>0.09671499999967637</v>
      </c>
      <c r="H21" s="1">
        <f aca="true" t="shared" si="3" ref="H21:H43">+G21</f>
        <v>0.09671499999967637</v>
      </c>
      <c r="O21" s="1">
        <f aca="true" t="shared" si="4" ref="O21:O52">+C$11+C$12*$F21</f>
        <v>0.12116094999941625</v>
      </c>
      <c r="Q21" s="25">
        <f aca="true" t="shared" si="5" ref="Q21:Q52">+C21-15018.5</f>
        <v>27794.144999999997</v>
      </c>
    </row>
    <row r="22" spans="1:17" ht="12.75">
      <c r="A22" s="23" t="s">
        <v>43</v>
      </c>
      <c r="B22" s="24" t="s">
        <v>44</v>
      </c>
      <c r="C22" s="23">
        <v>42868.573</v>
      </c>
      <c r="D22" s="3"/>
      <c r="E22" s="1">
        <f t="shared" si="0"/>
        <v>-22579.870111317465</v>
      </c>
      <c r="F22" s="1">
        <f t="shared" si="1"/>
        <v>-22580</v>
      </c>
      <c r="G22" s="1">
        <f t="shared" si="2"/>
        <v>0.05909999999857973</v>
      </c>
      <c r="H22" s="1">
        <f t="shared" si="3"/>
        <v>0.05909999999857973</v>
      </c>
      <c r="O22" s="1">
        <f t="shared" si="4"/>
        <v>0.12051771233326845</v>
      </c>
      <c r="Q22" s="25">
        <f t="shared" si="5"/>
        <v>27850.072999999997</v>
      </c>
    </row>
    <row r="23" spans="1:17" ht="12.75">
      <c r="A23" s="23" t="s">
        <v>43</v>
      </c>
      <c r="B23" s="24" t="s">
        <v>44</v>
      </c>
      <c r="C23" s="23">
        <v>42869.528</v>
      </c>
      <c r="D23" s="3"/>
      <c r="E23" s="1">
        <f t="shared" si="0"/>
        <v>-22577.771233283154</v>
      </c>
      <c r="F23" s="1">
        <f t="shared" si="1"/>
        <v>-22578</v>
      </c>
      <c r="G23" s="1">
        <f t="shared" si="2"/>
        <v>0.1040900000007241</v>
      </c>
      <c r="H23" s="1">
        <f t="shared" si="3"/>
        <v>0.1040900000007241</v>
      </c>
      <c r="O23" s="1">
        <f t="shared" si="4"/>
        <v>0.1205072531842254</v>
      </c>
      <c r="Q23" s="25">
        <f t="shared" si="5"/>
        <v>27851.028</v>
      </c>
    </row>
    <row r="24" spans="1:17" ht="12.75">
      <c r="A24" s="23" t="s">
        <v>43</v>
      </c>
      <c r="B24" s="24" t="s">
        <v>44</v>
      </c>
      <c r="C24" s="23">
        <v>42874.532</v>
      </c>
      <c r="D24" s="3"/>
      <c r="E24" s="1">
        <f t="shared" si="0"/>
        <v>-22566.77355193899</v>
      </c>
      <c r="F24" s="1">
        <f t="shared" si="1"/>
        <v>-22567</v>
      </c>
      <c r="G24" s="1">
        <f t="shared" si="2"/>
        <v>0.1030350000000908</v>
      </c>
      <c r="H24" s="1">
        <f t="shared" si="3"/>
        <v>0.1030350000000908</v>
      </c>
      <c r="O24" s="1">
        <f t="shared" si="4"/>
        <v>0.1204497278644886</v>
      </c>
      <c r="Q24" s="25">
        <f t="shared" si="5"/>
        <v>27856.032</v>
      </c>
    </row>
    <row r="25" spans="1:17" ht="12.75">
      <c r="A25" s="23" t="s">
        <v>43</v>
      </c>
      <c r="B25" s="24" t="s">
        <v>44</v>
      </c>
      <c r="C25" s="23">
        <v>42894.528</v>
      </c>
      <c r="D25" s="3"/>
      <c r="E25" s="1">
        <f t="shared" si="0"/>
        <v>-22522.826782123277</v>
      </c>
      <c r="F25" s="1">
        <f t="shared" si="1"/>
        <v>-22523</v>
      </c>
      <c r="G25" s="1">
        <f t="shared" si="2"/>
        <v>0.07881500000075903</v>
      </c>
      <c r="H25" s="1">
        <f t="shared" si="3"/>
        <v>0.07881500000075903</v>
      </c>
      <c r="O25" s="1">
        <f t="shared" si="4"/>
        <v>0.12021962658554142</v>
      </c>
      <c r="Q25" s="25">
        <f t="shared" si="5"/>
        <v>27876.028</v>
      </c>
    </row>
    <row r="26" spans="1:17" ht="12.75">
      <c r="A26" s="23" t="s">
        <v>43</v>
      </c>
      <c r="B26" s="24" t="s">
        <v>45</v>
      </c>
      <c r="C26" s="23">
        <v>42933.457</v>
      </c>
      <c r="D26" s="3"/>
      <c r="E26" s="1">
        <f t="shared" si="0"/>
        <v>-22437.269480555155</v>
      </c>
      <c r="F26" s="1">
        <f t="shared" si="1"/>
        <v>-22437.5</v>
      </c>
      <c r="G26" s="1">
        <f t="shared" si="2"/>
        <v>0.10488750000513392</v>
      </c>
      <c r="H26" s="1">
        <f t="shared" si="3"/>
        <v>0.10488750000513392</v>
      </c>
      <c r="O26" s="1">
        <f t="shared" si="4"/>
        <v>0.11977249796395087</v>
      </c>
      <c r="Q26" s="25">
        <f t="shared" si="5"/>
        <v>27914.957000000002</v>
      </c>
    </row>
    <row r="27" spans="1:17" ht="12.75">
      <c r="A27" s="23" t="s">
        <v>43</v>
      </c>
      <c r="B27" s="24" t="s">
        <v>44</v>
      </c>
      <c r="C27" s="23">
        <v>42992.364</v>
      </c>
      <c r="D27" s="3"/>
      <c r="E27" s="1">
        <f t="shared" si="0"/>
        <v>-22307.80496917616</v>
      </c>
      <c r="F27" s="1">
        <f t="shared" si="1"/>
        <v>-22308</v>
      </c>
      <c r="G27" s="1">
        <f t="shared" si="2"/>
        <v>0.08873999999923399</v>
      </c>
      <c r="H27" s="1">
        <f t="shared" si="3"/>
        <v>0.08873999999923399</v>
      </c>
      <c r="O27" s="1">
        <f t="shared" si="4"/>
        <v>0.11909526806341314</v>
      </c>
      <c r="Q27" s="25">
        <f t="shared" si="5"/>
        <v>27973.864</v>
      </c>
    </row>
    <row r="28" spans="1:17" ht="12.75">
      <c r="A28" s="23" t="s">
        <v>43</v>
      </c>
      <c r="B28" s="24" t="s">
        <v>44</v>
      </c>
      <c r="C28" s="23">
        <v>43034.23</v>
      </c>
      <c r="D28" s="3"/>
      <c r="E28" s="1">
        <f t="shared" si="0"/>
        <v>-22215.79279348578</v>
      </c>
      <c r="F28" s="1">
        <f t="shared" si="1"/>
        <v>-22216</v>
      </c>
      <c r="G28" s="1">
        <f t="shared" si="2"/>
        <v>0.09428000000480097</v>
      </c>
      <c r="H28" s="1">
        <f t="shared" si="3"/>
        <v>0.09428000000480097</v>
      </c>
      <c r="O28" s="1">
        <f t="shared" si="4"/>
        <v>0.11861414720743267</v>
      </c>
      <c r="Q28" s="25">
        <f t="shared" si="5"/>
        <v>28015.730000000003</v>
      </c>
    </row>
    <row r="29" spans="1:17" ht="12.75">
      <c r="A29" s="23" t="s">
        <v>43</v>
      </c>
      <c r="B29" s="24" t="s">
        <v>44</v>
      </c>
      <c r="C29" s="23">
        <v>43253.519</v>
      </c>
      <c r="D29" s="3"/>
      <c r="E29" s="1">
        <f t="shared" si="0"/>
        <v>-21733.84424346985</v>
      </c>
      <c r="F29" s="1">
        <f t="shared" si="1"/>
        <v>-21734</v>
      </c>
      <c r="G29" s="1">
        <f t="shared" si="2"/>
        <v>0.07086999999592081</v>
      </c>
      <c r="H29" s="1">
        <f t="shared" si="3"/>
        <v>0.07086999999592081</v>
      </c>
      <c r="O29" s="1">
        <f t="shared" si="4"/>
        <v>0.11609349228805674</v>
      </c>
      <c r="Q29" s="25">
        <f t="shared" si="5"/>
        <v>28235.019</v>
      </c>
    </row>
    <row r="30" spans="1:17" ht="12.75">
      <c r="A30" s="23" t="s">
        <v>43</v>
      </c>
      <c r="B30" s="24" t="s">
        <v>45</v>
      </c>
      <c r="C30" s="23">
        <v>43272.413</v>
      </c>
      <c r="D30" s="3"/>
      <c r="E30" s="1">
        <f t="shared" si="0"/>
        <v>-21692.31942506126</v>
      </c>
      <c r="F30" s="1">
        <f t="shared" si="1"/>
        <v>-21692.5</v>
      </c>
      <c r="G30" s="1">
        <f t="shared" si="2"/>
        <v>0.08216250000259606</v>
      </c>
      <c r="H30" s="1">
        <f t="shared" si="3"/>
        <v>0.08216250000259606</v>
      </c>
      <c r="O30" s="1">
        <f t="shared" si="4"/>
        <v>0.11587646494541337</v>
      </c>
      <c r="Q30" s="25">
        <f t="shared" si="5"/>
        <v>28253.913</v>
      </c>
    </row>
    <row r="31" spans="1:17" ht="12.75">
      <c r="A31" s="23" t="s">
        <v>43</v>
      </c>
      <c r="B31" s="24" t="s">
        <v>44</v>
      </c>
      <c r="C31" s="23">
        <v>43279.452</v>
      </c>
      <c r="D31" s="3"/>
      <c r="E31" s="1">
        <f t="shared" si="0"/>
        <v>-21676.84926539269</v>
      </c>
      <c r="F31" s="1">
        <f t="shared" si="1"/>
        <v>-21677</v>
      </c>
      <c r="G31" s="1">
        <f t="shared" si="2"/>
        <v>0.06858499999361811</v>
      </c>
      <c r="H31" s="1">
        <f t="shared" si="3"/>
        <v>0.06858499999361811</v>
      </c>
      <c r="O31" s="1">
        <f t="shared" si="4"/>
        <v>0.1157954065403297</v>
      </c>
      <c r="Q31" s="25">
        <f t="shared" si="5"/>
        <v>28260.951999999997</v>
      </c>
    </row>
    <row r="32" spans="1:17" ht="12.75">
      <c r="A32" s="23" t="s">
        <v>43</v>
      </c>
      <c r="B32" s="24" t="s">
        <v>44</v>
      </c>
      <c r="C32" s="23">
        <v>43279.49</v>
      </c>
      <c r="D32" s="3"/>
      <c r="E32" s="1">
        <f t="shared" si="0"/>
        <v>-21676.76574982693</v>
      </c>
      <c r="F32" s="1">
        <f t="shared" si="1"/>
        <v>-21677</v>
      </c>
      <c r="G32" s="1">
        <f t="shared" si="2"/>
        <v>0.10658499999408377</v>
      </c>
      <c r="H32" s="1">
        <f t="shared" si="3"/>
        <v>0.10658499999408377</v>
      </c>
      <c r="O32" s="1">
        <f t="shared" si="4"/>
        <v>0.1157954065403297</v>
      </c>
      <c r="Q32" s="25">
        <f t="shared" si="5"/>
        <v>28260.989999999998</v>
      </c>
    </row>
    <row r="33" spans="1:17" ht="12.75">
      <c r="A33" s="23" t="s">
        <v>43</v>
      </c>
      <c r="B33" s="24" t="s">
        <v>44</v>
      </c>
      <c r="C33" s="23">
        <v>43423.221</v>
      </c>
      <c r="D33" s="3"/>
      <c r="E33" s="1">
        <f t="shared" si="0"/>
        <v>-21360.876913440516</v>
      </c>
      <c r="F33" s="1">
        <f t="shared" si="1"/>
        <v>-21361</v>
      </c>
      <c r="G33" s="1">
        <f t="shared" si="2"/>
        <v>0.056004999998549465</v>
      </c>
      <c r="H33" s="1">
        <f t="shared" si="3"/>
        <v>0.056004999998549465</v>
      </c>
      <c r="O33" s="1">
        <f t="shared" si="4"/>
        <v>0.11414286099152722</v>
      </c>
      <c r="Q33" s="25">
        <f t="shared" si="5"/>
        <v>28404.720999999998</v>
      </c>
    </row>
    <row r="34" spans="1:17" ht="12.75">
      <c r="A34" s="23" t="s">
        <v>43</v>
      </c>
      <c r="B34" s="24" t="s">
        <v>44</v>
      </c>
      <c r="C34" s="23">
        <v>43668.488</v>
      </c>
      <c r="D34" s="3"/>
      <c r="E34" s="1">
        <f t="shared" si="0"/>
        <v>-20821.83448533533</v>
      </c>
      <c r="F34" s="1">
        <f t="shared" si="1"/>
        <v>-20822</v>
      </c>
      <c r="G34" s="1">
        <f t="shared" si="2"/>
        <v>0.0753100000001723</v>
      </c>
      <c r="H34" s="1">
        <f t="shared" si="3"/>
        <v>0.0753100000001723</v>
      </c>
      <c r="O34" s="1">
        <f t="shared" si="4"/>
        <v>0.11132412032442425</v>
      </c>
      <c r="Q34" s="25">
        <f t="shared" si="5"/>
        <v>28649.987999999998</v>
      </c>
    </row>
    <row r="35" spans="1:17" ht="12.75">
      <c r="A35" s="23" t="s">
        <v>43</v>
      </c>
      <c r="B35" s="24" t="s">
        <v>44</v>
      </c>
      <c r="C35" s="23">
        <v>43685.347</v>
      </c>
      <c r="D35" s="3"/>
      <c r="E35" s="1">
        <f t="shared" si="0"/>
        <v>-20784.78214525115</v>
      </c>
      <c r="F35" s="1">
        <f t="shared" si="1"/>
        <v>-20785</v>
      </c>
      <c r="G35" s="1">
        <f t="shared" si="2"/>
        <v>0.09912500000064028</v>
      </c>
      <c r="H35" s="1">
        <f t="shared" si="3"/>
        <v>0.09912500000064028</v>
      </c>
      <c r="O35" s="1">
        <f t="shared" si="4"/>
        <v>0.11113062606712776</v>
      </c>
      <c r="Q35" s="25">
        <f t="shared" si="5"/>
        <v>28666.847</v>
      </c>
    </row>
    <row r="36" spans="1:17" ht="12.75">
      <c r="A36" s="23" t="s">
        <v>43</v>
      </c>
      <c r="B36" s="24" t="s">
        <v>45</v>
      </c>
      <c r="C36" s="23">
        <v>43759.261</v>
      </c>
      <c r="E36" s="1">
        <f t="shared" si="0"/>
        <v>-20622.335578729908</v>
      </c>
      <c r="F36" s="1">
        <f t="shared" si="1"/>
        <v>-20622.5</v>
      </c>
      <c r="G36" s="1">
        <f t="shared" si="2"/>
        <v>0.0748124999954598</v>
      </c>
      <c r="H36" s="1">
        <f t="shared" si="3"/>
        <v>0.0748124999954598</v>
      </c>
      <c r="O36" s="1">
        <f t="shared" si="4"/>
        <v>0.11028082020737966</v>
      </c>
      <c r="Q36" s="25">
        <f t="shared" si="5"/>
        <v>28740.761</v>
      </c>
    </row>
    <row r="37" spans="1:17" ht="12.75">
      <c r="A37" s="23" t="s">
        <v>43</v>
      </c>
      <c r="B37" s="24" t="s">
        <v>44</v>
      </c>
      <c r="C37" s="23">
        <v>44012.484</v>
      </c>
      <c r="E37" s="1">
        <f t="shared" si="0"/>
        <v>-20065.807628487604</v>
      </c>
      <c r="F37" s="1">
        <f t="shared" si="1"/>
        <v>-20066</v>
      </c>
      <c r="G37" s="1">
        <f t="shared" si="2"/>
        <v>0.08752999999705935</v>
      </c>
      <c r="H37" s="1">
        <f t="shared" si="3"/>
        <v>0.08752999999705935</v>
      </c>
      <c r="O37" s="1">
        <f t="shared" si="4"/>
        <v>0.10737056198614996</v>
      </c>
      <c r="Q37" s="25">
        <f t="shared" si="5"/>
        <v>28993.983999999997</v>
      </c>
    </row>
    <row r="38" spans="1:17" ht="12.75">
      <c r="A38" s="23" t="s">
        <v>46</v>
      </c>
      <c r="B38" s="24" t="s">
        <v>44</v>
      </c>
      <c r="C38" s="23">
        <v>44725.473</v>
      </c>
      <c r="E38" s="1">
        <f t="shared" si="0"/>
        <v>-18498.81605696641</v>
      </c>
      <c r="F38" s="1">
        <f t="shared" si="1"/>
        <v>-18499</v>
      </c>
      <c r="G38" s="1">
        <f t="shared" si="2"/>
        <v>0.08369499999389518</v>
      </c>
      <c r="H38" s="1">
        <f t="shared" si="3"/>
        <v>0.08369499999389518</v>
      </c>
      <c r="O38" s="1">
        <f t="shared" si="4"/>
        <v>0.0991758187109174</v>
      </c>
      <c r="Q38" s="25">
        <f t="shared" si="5"/>
        <v>29706.972999999998</v>
      </c>
    </row>
    <row r="39" spans="1:17" ht="12.75">
      <c r="A39" s="23" t="s">
        <v>46</v>
      </c>
      <c r="B39" s="24" t="s">
        <v>44</v>
      </c>
      <c r="C39" s="23">
        <v>44760.501</v>
      </c>
      <c r="E39" s="1">
        <f t="shared" si="0"/>
        <v>-18421.832287557285</v>
      </c>
      <c r="F39" s="1">
        <f t="shared" si="1"/>
        <v>-18422</v>
      </c>
      <c r="G39" s="1">
        <f t="shared" si="2"/>
        <v>0.07630999999673804</v>
      </c>
      <c r="H39" s="1">
        <f t="shared" si="3"/>
        <v>0.07630999999673804</v>
      </c>
      <c r="O39" s="1">
        <f t="shared" si="4"/>
        <v>0.09877314147275983</v>
      </c>
      <c r="Q39" s="25">
        <f t="shared" si="5"/>
        <v>29742.000999999997</v>
      </c>
    </row>
    <row r="40" spans="1:17" ht="12.75">
      <c r="A40" s="23" t="s">
        <v>46</v>
      </c>
      <c r="B40" s="24" t="s">
        <v>44</v>
      </c>
      <c r="C40" s="23">
        <v>44760.515</v>
      </c>
      <c r="E40" s="1">
        <f t="shared" si="0"/>
        <v>-18421.80151866463</v>
      </c>
      <c r="F40" s="1">
        <f t="shared" si="1"/>
        <v>-18422</v>
      </c>
      <c r="G40" s="1">
        <f t="shared" si="2"/>
        <v>0.09030999999959022</v>
      </c>
      <c r="H40" s="1">
        <f t="shared" si="3"/>
        <v>0.09030999999959022</v>
      </c>
      <c r="O40" s="1">
        <f t="shared" si="4"/>
        <v>0.09877314147275983</v>
      </c>
      <c r="Q40" s="25">
        <f t="shared" si="5"/>
        <v>29742.015</v>
      </c>
    </row>
    <row r="41" spans="1:17" ht="12.75">
      <c r="A41" s="23" t="s">
        <v>46</v>
      </c>
      <c r="B41" s="24" t="s">
        <v>44</v>
      </c>
      <c r="C41" s="23">
        <v>44761.409</v>
      </c>
      <c r="E41" s="1">
        <f t="shared" si="0"/>
        <v>-18419.836705091155</v>
      </c>
      <c r="F41" s="1">
        <f t="shared" si="1"/>
        <v>-18420</v>
      </c>
      <c r="G41" s="1">
        <f t="shared" si="2"/>
        <v>0.07430000000022119</v>
      </c>
      <c r="H41" s="1">
        <f t="shared" si="3"/>
        <v>0.07430000000022119</v>
      </c>
      <c r="O41" s="1">
        <f t="shared" si="4"/>
        <v>0.09876268232371678</v>
      </c>
      <c r="Q41" s="25">
        <f t="shared" si="5"/>
        <v>29742.909</v>
      </c>
    </row>
    <row r="42" spans="1:17" ht="12.75">
      <c r="A42" s="23" t="s">
        <v>46</v>
      </c>
      <c r="B42" s="24" t="s">
        <v>45</v>
      </c>
      <c r="C42" s="23">
        <v>44779.398</v>
      </c>
      <c r="E42" s="1">
        <f t="shared" si="0"/>
        <v>-18380.300875814548</v>
      </c>
      <c r="F42" s="1">
        <f t="shared" si="1"/>
        <v>-18380.5</v>
      </c>
      <c r="G42" s="1">
        <f t="shared" si="2"/>
        <v>0.0906025000003865</v>
      </c>
      <c r="H42" s="1">
        <f t="shared" si="3"/>
        <v>0.0906025000003865</v>
      </c>
      <c r="O42" s="1">
        <f t="shared" si="4"/>
        <v>0.09855611413011647</v>
      </c>
      <c r="Q42" s="25">
        <f t="shared" si="5"/>
        <v>29760.898</v>
      </c>
    </row>
    <row r="43" spans="1:17" ht="12.75">
      <c r="A43" s="23" t="s">
        <v>47</v>
      </c>
      <c r="B43" s="24" t="s">
        <v>44</v>
      </c>
      <c r="C43" s="23">
        <v>45545.403</v>
      </c>
      <c r="E43" s="1">
        <f t="shared" si="0"/>
        <v>-16696.79190338568</v>
      </c>
      <c r="F43" s="1">
        <f t="shared" si="1"/>
        <v>-16697</v>
      </c>
      <c r="G43" s="1">
        <f t="shared" si="2"/>
        <v>0.0946849999963888</v>
      </c>
      <c r="H43" s="1">
        <f t="shared" si="3"/>
        <v>0.0946849999963888</v>
      </c>
      <c r="O43" s="1">
        <f t="shared" si="4"/>
        <v>0.08975212542312602</v>
      </c>
      <c r="Q43" s="25">
        <f t="shared" si="5"/>
        <v>30526.903</v>
      </c>
    </row>
    <row r="44" spans="1:17" ht="12.75">
      <c r="A44" s="23" t="s">
        <v>46</v>
      </c>
      <c r="B44" s="24" t="s">
        <v>44</v>
      </c>
      <c r="C44" s="23">
        <v>45879.351</v>
      </c>
      <c r="E44" s="1">
        <f t="shared" si="0"/>
        <v>-15962.848320348123</v>
      </c>
      <c r="F44" s="1">
        <f t="shared" si="1"/>
        <v>-15963</v>
      </c>
      <c r="G44" s="1">
        <f t="shared" si="2"/>
        <v>0.06901500000094529</v>
      </c>
      <c r="I44" s="1">
        <f aca="true" t="shared" si="6" ref="I44:I88">+G44</f>
        <v>0.06901500000094529</v>
      </c>
      <c r="O44" s="1">
        <f t="shared" si="4"/>
        <v>0.08591361772432532</v>
      </c>
      <c r="Q44" s="25">
        <f t="shared" si="5"/>
        <v>30860.851000000002</v>
      </c>
    </row>
    <row r="45" spans="1:17" ht="12.75">
      <c r="A45" s="23" t="s">
        <v>47</v>
      </c>
      <c r="B45" s="24" t="s">
        <v>44</v>
      </c>
      <c r="C45" s="23">
        <v>45903.479</v>
      </c>
      <c r="E45" s="1">
        <f t="shared" si="0"/>
        <v>-15909.820331644709</v>
      </c>
      <c r="F45" s="1">
        <f t="shared" si="1"/>
        <v>-15910</v>
      </c>
      <c r="G45" s="1">
        <f t="shared" si="2"/>
        <v>0.08174999999755528</v>
      </c>
      <c r="I45" s="1">
        <f t="shared" si="6"/>
        <v>0.08174999999755528</v>
      </c>
      <c r="O45" s="1">
        <f t="shared" si="4"/>
        <v>0.0856364502746844</v>
      </c>
      <c r="Q45" s="25">
        <f t="shared" si="5"/>
        <v>30884.979</v>
      </c>
    </row>
    <row r="46" spans="1:17" ht="12.75">
      <c r="A46" s="23" t="s">
        <v>47</v>
      </c>
      <c r="B46" s="24" t="s">
        <v>44</v>
      </c>
      <c r="C46" s="23">
        <v>45903.486</v>
      </c>
      <c r="E46" s="1">
        <f t="shared" si="0"/>
        <v>-15909.804947198389</v>
      </c>
      <c r="F46" s="1">
        <f t="shared" si="1"/>
        <v>-15910</v>
      </c>
      <c r="G46" s="1">
        <f t="shared" si="2"/>
        <v>0.08874999999534339</v>
      </c>
      <c r="I46" s="1">
        <f t="shared" si="6"/>
        <v>0.08874999999534339</v>
      </c>
      <c r="O46" s="1">
        <f t="shared" si="4"/>
        <v>0.0856364502746844</v>
      </c>
      <c r="Q46" s="25">
        <f t="shared" si="5"/>
        <v>30884.985999999997</v>
      </c>
    </row>
    <row r="47" spans="1:17" ht="12.75">
      <c r="A47" s="23" t="s">
        <v>47</v>
      </c>
      <c r="B47" s="24" t="s">
        <v>44</v>
      </c>
      <c r="C47" s="23">
        <v>45903.5</v>
      </c>
      <c r="E47" s="1">
        <f t="shared" si="0"/>
        <v>-15909.774178305732</v>
      </c>
      <c r="F47" s="1">
        <f t="shared" si="1"/>
        <v>-15910</v>
      </c>
      <c r="G47" s="1">
        <f t="shared" si="2"/>
        <v>0.10274999999819556</v>
      </c>
      <c r="I47" s="1">
        <f t="shared" si="6"/>
        <v>0.10274999999819556</v>
      </c>
      <c r="O47" s="1">
        <f t="shared" si="4"/>
        <v>0.0856364502746844</v>
      </c>
      <c r="Q47" s="25">
        <f t="shared" si="5"/>
        <v>30885</v>
      </c>
    </row>
    <row r="48" spans="1:17" ht="12.75">
      <c r="A48" s="23" t="s">
        <v>47</v>
      </c>
      <c r="B48" s="24" t="s">
        <v>44</v>
      </c>
      <c r="C48" s="23">
        <v>45903.503</v>
      </c>
      <c r="E48" s="1">
        <f t="shared" si="0"/>
        <v>-15909.7675849716</v>
      </c>
      <c r="F48" s="1">
        <f t="shared" si="1"/>
        <v>-15910</v>
      </c>
      <c r="G48" s="1">
        <f t="shared" si="2"/>
        <v>0.10574999999516876</v>
      </c>
      <c r="I48" s="1">
        <f t="shared" si="6"/>
        <v>0.10574999999516876</v>
      </c>
      <c r="O48" s="1">
        <f t="shared" si="4"/>
        <v>0.0856364502746844</v>
      </c>
      <c r="Q48" s="25">
        <f t="shared" si="5"/>
        <v>30885.002999999997</v>
      </c>
    </row>
    <row r="49" spans="1:17" ht="12.75">
      <c r="A49" s="23" t="s">
        <v>47</v>
      </c>
      <c r="B49" s="24" t="s">
        <v>45</v>
      </c>
      <c r="C49" s="23">
        <v>45905.528</v>
      </c>
      <c r="E49" s="1">
        <f t="shared" si="0"/>
        <v>-15905.317084427646</v>
      </c>
      <c r="F49" s="1">
        <f t="shared" si="1"/>
        <v>-15905.5</v>
      </c>
      <c r="G49" s="1">
        <f t="shared" si="2"/>
        <v>0.08322749999933876</v>
      </c>
      <c r="I49" s="1">
        <f t="shared" si="6"/>
        <v>0.08322749999933876</v>
      </c>
      <c r="O49" s="1">
        <f t="shared" si="4"/>
        <v>0.08561291718933753</v>
      </c>
      <c r="Q49" s="25">
        <f t="shared" si="5"/>
        <v>30887.028</v>
      </c>
    </row>
    <row r="50" spans="1:17" ht="12.75">
      <c r="A50" s="23" t="s">
        <v>47</v>
      </c>
      <c r="B50" s="24" t="s">
        <v>45</v>
      </c>
      <c r="C50" s="23">
        <v>45905.535</v>
      </c>
      <c r="E50" s="1">
        <f t="shared" si="0"/>
        <v>-15905.30169998131</v>
      </c>
      <c r="F50" s="1">
        <f t="shared" si="1"/>
        <v>-15905.5</v>
      </c>
      <c r="G50" s="1">
        <f t="shared" si="2"/>
        <v>0.09022750000440283</v>
      </c>
      <c r="I50" s="1">
        <f t="shared" si="6"/>
        <v>0.09022750000440283</v>
      </c>
      <c r="O50" s="1">
        <f t="shared" si="4"/>
        <v>0.08561291718933753</v>
      </c>
      <c r="Q50" s="25">
        <f t="shared" si="5"/>
        <v>30887.035000000003</v>
      </c>
    </row>
    <row r="51" spans="1:17" ht="12.75">
      <c r="A51" s="23" t="s">
        <v>47</v>
      </c>
      <c r="B51" s="24" t="s">
        <v>45</v>
      </c>
      <c r="C51" s="23">
        <v>45910.524</v>
      </c>
      <c r="E51" s="1">
        <f t="shared" si="0"/>
        <v>-15894.336985307858</v>
      </c>
      <c r="F51" s="1">
        <f t="shared" si="1"/>
        <v>-15894.5</v>
      </c>
      <c r="G51" s="1">
        <f t="shared" si="2"/>
        <v>0.07417249999707565</v>
      </c>
      <c r="I51" s="1">
        <f t="shared" si="6"/>
        <v>0.07417249999707565</v>
      </c>
      <c r="O51" s="1">
        <f t="shared" si="4"/>
        <v>0.08555539186960073</v>
      </c>
      <c r="Q51" s="25">
        <f t="shared" si="5"/>
        <v>30892.023999999998</v>
      </c>
    </row>
    <row r="52" spans="1:17" ht="12.75">
      <c r="A52" s="23" t="s">
        <v>47</v>
      </c>
      <c r="B52" s="24" t="s">
        <v>45</v>
      </c>
      <c r="C52" s="23">
        <v>45915.538</v>
      </c>
      <c r="E52" s="1">
        <f t="shared" si="0"/>
        <v>-15883.317326183227</v>
      </c>
      <c r="F52" s="1">
        <f t="shared" si="1"/>
        <v>-15883.5</v>
      </c>
      <c r="G52" s="1">
        <f t="shared" si="2"/>
        <v>0.08311749999847962</v>
      </c>
      <c r="I52" s="1">
        <f t="shared" si="6"/>
        <v>0.08311749999847962</v>
      </c>
      <c r="O52" s="1">
        <f t="shared" si="4"/>
        <v>0.08549786654986394</v>
      </c>
      <c r="Q52" s="25">
        <f t="shared" si="5"/>
        <v>30897.038</v>
      </c>
    </row>
    <row r="53" spans="1:17" ht="12.75">
      <c r="A53" s="23" t="s">
        <v>46</v>
      </c>
      <c r="B53" s="24" t="s">
        <v>45</v>
      </c>
      <c r="C53" s="23">
        <v>46199.443</v>
      </c>
      <c r="E53" s="1">
        <f aca="true" t="shared" si="7" ref="E53:E84">+(C53-C$7)/C$8</f>
        <v>-15259.35714992143</v>
      </c>
      <c r="F53" s="1">
        <f aca="true" t="shared" si="8" ref="F53:F84">ROUND(2*E53,0)/2</f>
        <v>-15259.5</v>
      </c>
      <c r="G53" s="1">
        <f aca="true" t="shared" si="9" ref="G53:G84">+C53-(C$7+F53*C$8)</f>
        <v>0.06499749999784399</v>
      </c>
      <c r="I53" s="1">
        <f t="shared" si="6"/>
        <v>0.06499749999784399</v>
      </c>
      <c r="O53" s="1">
        <f aca="true" t="shared" si="10" ref="O53:O84">+C$11+C$12*$F53</f>
        <v>0.08223461204843119</v>
      </c>
      <c r="Q53" s="25">
        <f aca="true" t="shared" si="11" ref="Q53:Q84">+C53-15018.5</f>
        <v>31180.943</v>
      </c>
    </row>
    <row r="54" spans="1:17" ht="12.75">
      <c r="A54" s="23" t="s">
        <v>46</v>
      </c>
      <c r="B54" s="24" t="s">
        <v>44</v>
      </c>
      <c r="C54" s="23">
        <v>46345.266</v>
      </c>
      <c r="E54" s="1">
        <f t="shared" si="7"/>
        <v>-14938.87056186195</v>
      </c>
      <c r="F54" s="1">
        <f t="shared" si="8"/>
        <v>-14939</v>
      </c>
      <c r="G54" s="1">
        <f t="shared" si="9"/>
        <v>0.05889500000193948</v>
      </c>
      <c r="I54" s="1">
        <f t="shared" si="6"/>
        <v>0.05889500000193948</v>
      </c>
      <c r="O54" s="1">
        <f t="shared" si="10"/>
        <v>0.08055853341428183</v>
      </c>
      <c r="Q54" s="25">
        <f t="shared" si="11"/>
        <v>31326.766000000003</v>
      </c>
    </row>
    <row r="55" spans="1:17" ht="12.75">
      <c r="A55" s="23" t="s">
        <v>46</v>
      </c>
      <c r="B55" s="24" t="s">
        <v>44</v>
      </c>
      <c r="C55" s="23">
        <v>46554.568</v>
      </c>
      <c r="E55" s="1">
        <f t="shared" si="7"/>
        <v>-14478.871221195372</v>
      </c>
      <c r="F55" s="1">
        <f t="shared" si="8"/>
        <v>-14479</v>
      </c>
      <c r="G55" s="1">
        <f t="shared" si="9"/>
        <v>0.05859500000224216</v>
      </c>
      <c r="I55" s="1">
        <f t="shared" si="6"/>
        <v>0.05859500000224216</v>
      </c>
      <c r="O55" s="1">
        <f t="shared" si="10"/>
        <v>0.07815292913437949</v>
      </c>
      <c r="Q55" s="25">
        <f t="shared" si="11"/>
        <v>31536.068</v>
      </c>
    </row>
    <row r="56" spans="1:17" ht="12.75">
      <c r="A56" s="23" t="s">
        <v>46</v>
      </c>
      <c r="B56" s="24" t="s">
        <v>45</v>
      </c>
      <c r="C56" s="23">
        <v>46557.543</v>
      </c>
      <c r="E56" s="1">
        <f t="shared" si="7"/>
        <v>-14472.33283150735</v>
      </c>
      <c r="F56" s="1">
        <f t="shared" si="8"/>
        <v>-14472.5</v>
      </c>
      <c r="G56" s="1">
        <f t="shared" si="9"/>
        <v>0.07606249999662396</v>
      </c>
      <c r="I56" s="1">
        <f t="shared" si="6"/>
        <v>0.07606249999662396</v>
      </c>
      <c r="O56" s="1">
        <f t="shared" si="10"/>
        <v>0.07811893689998957</v>
      </c>
      <c r="Q56" s="25">
        <f t="shared" si="11"/>
        <v>31539.042999999998</v>
      </c>
    </row>
    <row r="57" spans="1:17" ht="12.75">
      <c r="A57" s="23" t="s">
        <v>46</v>
      </c>
      <c r="B57" s="24" t="s">
        <v>45</v>
      </c>
      <c r="C57" s="23">
        <v>46583.493</v>
      </c>
      <c r="E57" s="1">
        <f t="shared" si="7"/>
        <v>-14415.300491203388</v>
      </c>
      <c r="F57" s="1">
        <f t="shared" si="8"/>
        <v>-14415.5</v>
      </c>
      <c r="G57" s="1">
        <f t="shared" si="9"/>
        <v>0.0907775000014226</v>
      </c>
      <c r="I57" s="1">
        <f t="shared" si="6"/>
        <v>0.0907775000014226</v>
      </c>
      <c r="O57" s="1">
        <f t="shared" si="10"/>
        <v>0.07782085115226253</v>
      </c>
      <c r="Q57" s="25">
        <f t="shared" si="11"/>
        <v>31564.993000000002</v>
      </c>
    </row>
    <row r="58" spans="1:17" ht="12.75">
      <c r="A58" s="23" t="s">
        <v>46</v>
      </c>
      <c r="B58" s="24" t="s">
        <v>45</v>
      </c>
      <c r="C58" s="23">
        <v>46588.483</v>
      </c>
      <c r="E58" s="1">
        <f t="shared" si="7"/>
        <v>-14404.33357875188</v>
      </c>
      <c r="F58" s="1">
        <f t="shared" si="8"/>
        <v>-14404.5</v>
      </c>
      <c r="G58" s="1">
        <f t="shared" si="9"/>
        <v>0.07572249999793712</v>
      </c>
      <c r="I58" s="1">
        <f t="shared" si="6"/>
        <v>0.07572249999793712</v>
      </c>
      <c r="O58" s="1">
        <f t="shared" si="10"/>
        <v>0.07776332583252574</v>
      </c>
      <c r="Q58" s="25">
        <f t="shared" si="11"/>
        <v>31569.983</v>
      </c>
    </row>
    <row r="59" spans="1:17" ht="12.75">
      <c r="A59" s="23" t="s">
        <v>46</v>
      </c>
      <c r="B59" s="24" t="s">
        <v>44</v>
      </c>
      <c r="C59" s="23">
        <v>46601.453</v>
      </c>
      <c r="E59" s="1">
        <f t="shared" si="7"/>
        <v>-14375.828397490133</v>
      </c>
      <c r="F59" s="1">
        <f t="shared" si="8"/>
        <v>-14376</v>
      </c>
      <c r="G59" s="1">
        <f t="shared" si="9"/>
        <v>0.0780799999993178</v>
      </c>
      <c r="I59" s="1">
        <f t="shared" si="6"/>
        <v>0.0780799999993178</v>
      </c>
      <c r="O59" s="1">
        <f t="shared" si="10"/>
        <v>0.07761428295866223</v>
      </c>
      <c r="Q59" s="25">
        <f t="shared" si="11"/>
        <v>31582.953</v>
      </c>
    </row>
    <row r="60" spans="1:17" ht="12.75">
      <c r="A60" s="23" t="s">
        <v>47</v>
      </c>
      <c r="B60" s="24" t="s">
        <v>44</v>
      </c>
      <c r="C60" s="23">
        <v>46622.383</v>
      </c>
      <c r="E60" s="1">
        <f t="shared" si="7"/>
        <v>-14329.828902979085</v>
      </c>
      <c r="F60" s="1">
        <f t="shared" si="8"/>
        <v>-14330</v>
      </c>
      <c r="G60" s="1">
        <f t="shared" si="9"/>
        <v>0.07785000000149012</v>
      </c>
      <c r="I60" s="1">
        <f t="shared" si="6"/>
        <v>0.07785000000149012</v>
      </c>
      <c r="O60" s="1">
        <f t="shared" si="10"/>
        <v>0.07737372253067198</v>
      </c>
      <c r="Q60" s="25">
        <f t="shared" si="11"/>
        <v>31603.883</v>
      </c>
    </row>
    <row r="61" spans="1:17" ht="12.75">
      <c r="A61" s="23" t="s">
        <v>46</v>
      </c>
      <c r="B61" s="24" t="s">
        <v>44</v>
      </c>
      <c r="C61" s="23">
        <v>46672.419</v>
      </c>
      <c r="E61" s="1">
        <f t="shared" si="7"/>
        <v>-14219.86088064966</v>
      </c>
      <c r="F61" s="1">
        <f t="shared" si="8"/>
        <v>-14220</v>
      </c>
      <c r="G61" s="1">
        <f t="shared" si="9"/>
        <v>0.06330000000161817</v>
      </c>
      <c r="I61" s="1">
        <f t="shared" si="6"/>
        <v>0.06330000000161817</v>
      </c>
      <c r="O61" s="1">
        <f t="shared" si="10"/>
        <v>0.07679846933330403</v>
      </c>
      <c r="Q61" s="25">
        <f t="shared" si="11"/>
        <v>31653.919</v>
      </c>
    </row>
    <row r="62" spans="1:17" ht="12.75">
      <c r="A62" s="23" t="s">
        <v>46</v>
      </c>
      <c r="B62" s="24" t="s">
        <v>45</v>
      </c>
      <c r="C62" s="23">
        <v>46880.59</v>
      </c>
      <c r="E62" s="1">
        <f t="shared" si="7"/>
        <v>-13762.347226953558</v>
      </c>
      <c r="F62" s="1">
        <f t="shared" si="8"/>
        <v>-13762.5</v>
      </c>
      <c r="G62" s="1">
        <f t="shared" si="9"/>
        <v>0.06951249999838183</v>
      </c>
      <c r="I62" s="1">
        <f t="shared" si="6"/>
        <v>0.06951249999838183</v>
      </c>
      <c r="O62" s="1">
        <f t="shared" si="10"/>
        <v>0.0744059389897055</v>
      </c>
      <c r="Q62" s="25">
        <f t="shared" si="11"/>
        <v>31862.089999999997</v>
      </c>
    </row>
    <row r="63" spans="1:17" ht="12.75">
      <c r="A63" s="23" t="s">
        <v>47</v>
      </c>
      <c r="B63" s="24" t="s">
        <v>45</v>
      </c>
      <c r="C63" s="23">
        <v>46999.35</v>
      </c>
      <c r="E63" s="1">
        <f t="shared" si="7"/>
        <v>-13501.33910616367</v>
      </c>
      <c r="F63" s="1">
        <f t="shared" si="8"/>
        <v>-13501.5</v>
      </c>
      <c r="G63" s="1">
        <f t="shared" si="9"/>
        <v>0.07320749999780674</v>
      </c>
      <c r="I63" s="1">
        <f t="shared" si="6"/>
        <v>0.07320749999780674</v>
      </c>
      <c r="O63" s="1">
        <f t="shared" si="10"/>
        <v>0.073041020039587</v>
      </c>
      <c r="Q63" s="25">
        <f t="shared" si="11"/>
        <v>31980.85</v>
      </c>
    </row>
    <row r="64" spans="1:17" ht="12.75">
      <c r="A64" s="23" t="s">
        <v>47</v>
      </c>
      <c r="B64" s="24" t="s">
        <v>44</v>
      </c>
      <c r="C64" s="23">
        <v>47011.415</v>
      </c>
      <c r="E64" s="1">
        <f t="shared" si="7"/>
        <v>-13474.82291403391</v>
      </c>
      <c r="F64" s="1">
        <f t="shared" si="8"/>
        <v>-13475</v>
      </c>
      <c r="G64" s="1">
        <f t="shared" si="9"/>
        <v>0.08057499999995343</v>
      </c>
      <c r="I64" s="1">
        <f t="shared" si="6"/>
        <v>0.08057499999995343</v>
      </c>
      <c r="O64" s="1">
        <f t="shared" si="10"/>
        <v>0.07290243631476653</v>
      </c>
      <c r="Q64" s="25">
        <f t="shared" si="11"/>
        <v>31992.915</v>
      </c>
    </row>
    <row r="65" spans="1:17" ht="12.75">
      <c r="A65" s="23" t="s">
        <v>47</v>
      </c>
      <c r="B65" s="24" t="s">
        <v>45</v>
      </c>
      <c r="C65" s="23">
        <v>47024.384</v>
      </c>
      <c r="E65" s="1">
        <f t="shared" si="7"/>
        <v>-13446.319930550217</v>
      </c>
      <c r="F65" s="1">
        <f t="shared" si="8"/>
        <v>-13446.5</v>
      </c>
      <c r="G65" s="1">
        <f t="shared" si="9"/>
        <v>0.08193249999749241</v>
      </c>
      <c r="I65" s="1">
        <f t="shared" si="6"/>
        <v>0.08193249999749241</v>
      </c>
      <c r="O65" s="1">
        <f t="shared" si="10"/>
        <v>0.07275339344090302</v>
      </c>
      <c r="Q65" s="25">
        <f t="shared" si="11"/>
        <v>32005.884</v>
      </c>
    </row>
    <row r="66" spans="1:17" ht="12.75">
      <c r="A66" s="23" t="s">
        <v>46</v>
      </c>
      <c r="B66" s="24" t="s">
        <v>45</v>
      </c>
      <c r="C66" s="23">
        <v>47034.405</v>
      </c>
      <c r="E66" s="1">
        <f t="shared" si="7"/>
        <v>-13424.29599674729</v>
      </c>
      <c r="F66" s="1">
        <f t="shared" si="8"/>
        <v>-13424.5</v>
      </c>
      <c r="G66" s="1">
        <f t="shared" si="9"/>
        <v>0.09282249999523629</v>
      </c>
      <c r="I66" s="1">
        <f t="shared" si="6"/>
        <v>0.09282249999523629</v>
      </c>
      <c r="O66" s="1">
        <f t="shared" si="10"/>
        <v>0.07263834280142943</v>
      </c>
      <c r="Q66" s="25">
        <f t="shared" si="11"/>
        <v>32015.905</v>
      </c>
    </row>
    <row r="67" spans="1:17" ht="12.75">
      <c r="A67" s="23" t="s">
        <v>47</v>
      </c>
      <c r="B67" s="24" t="s">
        <v>44</v>
      </c>
      <c r="C67" s="23">
        <v>47037.339</v>
      </c>
      <c r="E67" s="1">
        <f t="shared" si="7"/>
        <v>-13417.847715959166</v>
      </c>
      <c r="F67" s="1">
        <f t="shared" si="8"/>
        <v>-13418</v>
      </c>
      <c r="G67" s="1">
        <f t="shared" si="9"/>
        <v>0.06928999999945518</v>
      </c>
      <c r="I67" s="1">
        <f t="shared" si="6"/>
        <v>0.06928999999945518</v>
      </c>
      <c r="O67" s="1">
        <f t="shared" si="10"/>
        <v>0.07260435056703951</v>
      </c>
      <c r="Q67" s="25">
        <f t="shared" si="11"/>
        <v>32018.839</v>
      </c>
    </row>
    <row r="68" spans="1:17" ht="12.75">
      <c r="A68" s="23" t="s">
        <v>47</v>
      </c>
      <c r="B68" s="24" t="s">
        <v>44</v>
      </c>
      <c r="C68" s="23">
        <v>47303.522</v>
      </c>
      <c r="E68" s="1">
        <f t="shared" si="7"/>
        <v>-12832.836562235585</v>
      </c>
      <c r="F68" s="1">
        <f t="shared" si="8"/>
        <v>-12833</v>
      </c>
      <c r="G68" s="1">
        <f t="shared" si="9"/>
        <v>0.07436500000039814</v>
      </c>
      <c r="I68" s="1">
        <f t="shared" si="6"/>
        <v>0.07436500000039814</v>
      </c>
      <c r="O68" s="1">
        <f t="shared" si="10"/>
        <v>0.0695450494719463</v>
      </c>
      <c r="Q68" s="25">
        <f t="shared" si="11"/>
        <v>32285.021999999997</v>
      </c>
    </row>
    <row r="69" spans="1:17" ht="12.75">
      <c r="A69" s="23" t="s">
        <v>47</v>
      </c>
      <c r="B69" s="24" t="s">
        <v>45</v>
      </c>
      <c r="C69" s="23">
        <v>47336.507</v>
      </c>
      <c r="E69" s="1">
        <f t="shared" si="7"/>
        <v>-12760.342853375241</v>
      </c>
      <c r="F69" s="1">
        <f t="shared" si="8"/>
        <v>-12760.5</v>
      </c>
      <c r="G69" s="1">
        <f t="shared" si="9"/>
        <v>0.07150249999540392</v>
      </c>
      <c r="I69" s="1">
        <f t="shared" si="6"/>
        <v>0.07150249999540392</v>
      </c>
      <c r="O69" s="1">
        <f t="shared" si="10"/>
        <v>0.0691659053191356</v>
      </c>
      <c r="Q69" s="25">
        <f t="shared" si="11"/>
        <v>32318.006999999998</v>
      </c>
    </row>
    <row r="70" spans="1:17" ht="12.75">
      <c r="A70" s="23" t="s">
        <v>47</v>
      </c>
      <c r="B70" s="24" t="s">
        <v>44</v>
      </c>
      <c r="C70" s="23">
        <v>47350.386</v>
      </c>
      <c r="E70" s="1">
        <f t="shared" si="7"/>
        <v>-12729.839891869322</v>
      </c>
      <c r="F70" s="1">
        <f t="shared" si="8"/>
        <v>-12730</v>
      </c>
      <c r="G70" s="1">
        <f t="shared" si="9"/>
        <v>0.0728499999968335</v>
      </c>
      <c r="I70" s="1">
        <f t="shared" si="6"/>
        <v>0.0728499999968335</v>
      </c>
      <c r="O70" s="1">
        <f t="shared" si="10"/>
        <v>0.06900640329622904</v>
      </c>
      <c r="Q70" s="25">
        <f t="shared" si="11"/>
        <v>32331.886</v>
      </c>
    </row>
    <row r="71" spans="1:17" ht="12.75">
      <c r="A71" s="23" t="s">
        <v>47</v>
      </c>
      <c r="B71" s="24" t="s">
        <v>45</v>
      </c>
      <c r="C71" s="23">
        <v>47352.44</v>
      </c>
      <c r="E71" s="1">
        <f t="shared" si="7"/>
        <v>-12725.325655762019</v>
      </c>
      <c r="F71" s="1">
        <f t="shared" si="8"/>
        <v>-12725.5</v>
      </c>
      <c r="G71" s="1">
        <f t="shared" si="9"/>
        <v>0.0793275000032736</v>
      </c>
      <c r="I71" s="1">
        <f t="shared" si="6"/>
        <v>0.0793275000032736</v>
      </c>
      <c r="O71" s="1">
        <f t="shared" si="10"/>
        <v>0.06898287021088216</v>
      </c>
      <c r="Q71" s="25">
        <f t="shared" si="11"/>
        <v>32333.940000000002</v>
      </c>
    </row>
    <row r="72" spans="1:17" ht="12.75">
      <c r="A72" s="23" t="s">
        <v>47</v>
      </c>
      <c r="B72" s="24" t="s">
        <v>45</v>
      </c>
      <c r="C72" s="23">
        <v>47353.337</v>
      </c>
      <c r="E72" s="1">
        <f t="shared" si="7"/>
        <v>-12723.354248854408</v>
      </c>
      <c r="F72" s="1">
        <f t="shared" si="8"/>
        <v>-12723.5</v>
      </c>
      <c r="G72" s="1">
        <f t="shared" si="9"/>
        <v>0.06631750000087777</v>
      </c>
      <c r="I72" s="1">
        <f t="shared" si="6"/>
        <v>0.06631750000087777</v>
      </c>
      <c r="O72" s="1">
        <f t="shared" si="10"/>
        <v>0.06897241106183911</v>
      </c>
      <c r="Q72" s="25">
        <f t="shared" si="11"/>
        <v>32334.837</v>
      </c>
    </row>
    <row r="73" spans="1:17" ht="12.75">
      <c r="A73" s="23" t="s">
        <v>47</v>
      </c>
      <c r="B73" s="24" t="s">
        <v>44</v>
      </c>
      <c r="C73" s="23">
        <v>47355.378</v>
      </c>
      <c r="E73" s="1">
        <f t="shared" si="7"/>
        <v>-12718.868583861722</v>
      </c>
      <c r="F73" s="1">
        <f t="shared" si="8"/>
        <v>-12719</v>
      </c>
      <c r="G73" s="1">
        <f t="shared" si="9"/>
        <v>0.05979499999375548</v>
      </c>
      <c r="I73" s="1">
        <f t="shared" si="6"/>
        <v>0.05979499999375548</v>
      </c>
      <c r="O73" s="1">
        <f t="shared" si="10"/>
        <v>0.06894887797649224</v>
      </c>
      <c r="Q73" s="25">
        <f t="shared" si="11"/>
        <v>32336.877999999997</v>
      </c>
    </row>
    <row r="74" spans="1:17" ht="12.75">
      <c r="A74" s="23" t="s">
        <v>47</v>
      </c>
      <c r="B74" s="24" t="s">
        <v>45</v>
      </c>
      <c r="C74" s="23">
        <v>47357.428</v>
      </c>
      <c r="E74" s="1">
        <f t="shared" si="7"/>
        <v>-12714.363138866605</v>
      </c>
      <c r="F74" s="1">
        <f t="shared" si="8"/>
        <v>-12714.5</v>
      </c>
      <c r="G74" s="1">
        <f t="shared" si="9"/>
        <v>0.06227249999938067</v>
      </c>
      <c r="I74" s="1">
        <f t="shared" si="6"/>
        <v>0.06227249999938067</v>
      </c>
      <c r="O74" s="1">
        <f t="shared" si="10"/>
        <v>0.06892534489114537</v>
      </c>
      <c r="Q74" s="25">
        <f t="shared" si="11"/>
        <v>32338.928</v>
      </c>
    </row>
    <row r="75" spans="1:17" ht="12.75">
      <c r="A75" s="23" t="s">
        <v>47</v>
      </c>
      <c r="B75" s="24" t="s">
        <v>44</v>
      </c>
      <c r="C75" s="23">
        <v>47360.377</v>
      </c>
      <c r="E75" s="1">
        <f t="shared" si="7"/>
        <v>-12707.881891407786</v>
      </c>
      <c r="F75" s="1">
        <f t="shared" si="8"/>
        <v>-12708</v>
      </c>
      <c r="G75" s="1">
        <f t="shared" si="9"/>
        <v>0.053740000003017485</v>
      </c>
      <c r="I75" s="1">
        <f t="shared" si="6"/>
        <v>0.053740000003017485</v>
      </c>
      <c r="O75" s="1">
        <f t="shared" si="10"/>
        <v>0.06889135265675544</v>
      </c>
      <c r="Q75" s="25">
        <f t="shared" si="11"/>
        <v>32341.877</v>
      </c>
    </row>
    <row r="76" spans="1:17" ht="12.75">
      <c r="A76" s="23" t="s">
        <v>47</v>
      </c>
      <c r="B76" s="24" t="s">
        <v>45</v>
      </c>
      <c r="C76" s="23">
        <v>47362.433</v>
      </c>
      <c r="E76" s="1">
        <f t="shared" si="7"/>
        <v>-12703.363259744403</v>
      </c>
      <c r="F76" s="1">
        <f t="shared" si="8"/>
        <v>-12703.5</v>
      </c>
      <c r="G76" s="1">
        <f t="shared" si="9"/>
        <v>0.06221749999531312</v>
      </c>
      <c r="I76" s="1">
        <f t="shared" si="6"/>
        <v>0.06221749999531312</v>
      </c>
      <c r="O76" s="1">
        <f t="shared" si="10"/>
        <v>0.06886781957140857</v>
      </c>
      <c r="Q76" s="25">
        <f t="shared" si="11"/>
        <v>32343.932999999997</v>
      </c>
    </row>
    <row r="77" spans="1:17" ht="12.75">
      <c r="A77" s="23" t="s">
        <v>47</v>
      </c>
      <c r="B77" s="24" t="s">
        <v>45</v>
      </c>
      <c r="C77" s="23">
        <v>47362.447</v>
      </c>
      <c r="E77" s="1">
        <f t="shared" si="7"/>
        <v>-12703.332490851748</v>
      </c>
      <c r="F77" s="1">
        <f t="shared" si="8"/>
        <v>-12703.5</v>
      </c>
      <c r="G77" s="1">
        <f t="shared" si="9"/>
        <v>0.0762174999981653</v>
      </c>
      <c r="I77" s="1">
        <f t="shared" si="6"/>
        <v>0.0762174999981653</v>
      </c>
      <c r="O77" s="1">
        <f t="shared" si="10"/>
        <v>0.06886781957140857</v>
      </c>
      <c r="Q77" s="25">
        <f t="shared" si="11"/>
        <v>32343.947</v>
      </c>
    </row>
    <row r="78" spans="1:17" ht="12.75">
      <c r="A78" s="23" t="s">
        <v>47</v>
      </c>
      <c r="B78" s="24" t="s">
        <v>44</v>
      </c>
      <c r="C78" s="23">
        <v>47385.424</v>
      </c>
      <c r="E78" s="1">
        <f t="shared" si="7"/>
        <v>-12652.83414467973</v>
      </c>
      <c r="F78" s="1">
        <f t="shared" si="8"/>
        <v>-12653</v>
      </c>
      <c r="G78" s="1">
        <f t="shared" si="9"/>
        <v>0.07546500000171363</v>
      </c>
      <c r="I78" s="1">
        <f t="shared" si="6"/>
        <v>0.07546500000171363</v>
      </c>
      <c r="O78" s="1">
        <f t="shared" si="10"/>
        <v>0.06860372605807147</v>
      </c>
      <c r="Q78" s="25">
        <f t="shared" si="11"/>
        <v>32366.924</v>
      </c>
    </row>
    <row r="79" spans="1:17" ht="12.75">
      <c r="A79" s="23" t="s">
        <v>47</v>
      </c>
      <c r="B79" s="24" t="s">
        <v>45</v>
      </c>
      <c r="C79" s="23">
        <v>47387.474</v>
      </c>
      <c r="E79" s="1">
        <f t="shared" si="7"/>
        <v>-12648.328699684615</v>
      </c>
      <c r="F79" s="1">
        <f t="shared" si="8"/>
        <v>-12648.5</v>
      </c>
      <c r="G79" s="1">
        <f t="shared" si="9"/>
        <v>0.07794250000006286</v>
      </c>
      <c r="I79" s="1">
        <f t="shared" si="6"/>
        <v>0.07794250000006286</v>
      </c>
      <c r="O79" s="1">
        <f t="shared" si="10"/>
        <v>0.0685801929727246</v>
      </c>
      <c r="Q79" s="25">
        <f t="shared" si="11"/>
        <v>32368.974000000002</v>
      </c>
    </row>
    <row r="80" spans="1:17" ht="12.75">
      <c r="A80" s="23" t="s">
        <v>47</v>
      </c>
      <c r="B80" s="24" t="s">
        <v>45</v>
      </c>
      <c r="C80" s="23">
        <v>47387.474</v>
      </c>
      <c r="E80" s="1">
        <f t="shared" si="7"/>
        <v>-12648.328699684615</v>
      </c>
      <c r="F80" s="1">
        <f t="shared" si="8"/>
        <v>-12648.5</v>
      </c>
      <c r="G80" s="1">
        <f t="shared" si="9"/>
        <v>0.07794250000006286</v>
      </c>
      <c r="I80" s="1">
        <f t="shared" si="6"/>
        <v>0.07794250000006286</v>
      </c>
      <c r="O80" s="1">
        <f t="shared" si="10"/>
        <v>0.0685801929727246</v>
      </c>
      <c r="Q80" s="25">
        <f t="shared" si="11"/>
        <v>32368.974000000002</v>
      </c>
    </row>
    <row r="81" spans="1:17" ht="12.75">
      <c r="A81" s="23" t="s">
        <v>47</v>
      </c>
      <c r="B81" s="24" t="s">
        <v>45</v>
      </c>
      <c r="C81" s="23">
        <v>47388.37</v>
      </c>
      <c r="E81" s="1">
        <f t="shared" si="7"/>
        <v>-12646.359490555042</v>
      </c>
      <c r="F81" s="1">
        <f t="shared" si="8"/>
        <v>-12646.5</v>
      </c>
      <c r="G81" s="1">
        <f t="shared" si="9"/>
        <v>0.06393250000110129</v>
      </c>
      <c r="I81" s="1">
        <f t="shared" si="6"/>
        <v>0.06393250000110129</v>
      </c>
      <c r="O81" s="1">
        <f t="shared" si="10"/>
        <v>0.06856973382368155</v>
      </c>
      <c r="Q81" s="25">
        <f t="shared" si="11"/>
        <v>32369.870000000003</v>
      </c>
    </row>
    <row r="82" spans="1:17" ht="12.75">
      <c r="A82" s="23" t="s">
        <v>47</v>
      </c>
      <c r="B82" s="24" t="s">
        <v>45</v>
      </c>
      <c r="C82" s="23">
        <v>47388.384</v>
      </c>
      <c r="E82" s="1">
        <f t="shared" si="7"/>
        <v>-12646.328721662403</v>
      </c>
      <c r="F82" s="1">
        <f t="shared" si="8"/>
        <v>-12646.5</v>
      </c>
      <c r="G82" s="1">
        <f t="shared" si="9"/>
        <v>0.0779324999966775</v>
      </c>
      <c r="I82" s="1">
        <f t="shared" si="6"/>
        <v>0.0779324999966775</v>
      </c>
      <c r="O82" s="1">
        <f t="shared" si="10"/>
        <v>0.06856973382368155</v>
      </c>
      <c r="Q82" s="25">
        <f t="shared" si="11"/>
        <v>32369.884</v>
      </c>
    </row>
    <row r="83" spans="1:17" ht="12.75">
      <c r="A83" s="23" t="s">
        <v>47</v>
      </c>
      <c r="B83" s="24" t="s">
        <v>45</v>
      </c>
      <c r="C83" s="23">
        <v>47388.387</v>
      </c>
      <c r="E83" s="1">
        <f t="shared" si="7"/>
        <v>-12646.322128328255</v>
      </c>
      <c r="F83" s="1">
        <f t="shared" si="8"/>
        <v>-12646.5</v>
      </c>
      <c r="G83" s="1">
        <f t="shared" si="9"/>
        <v>0.08093250000092667</v>
      </c>
      <c r="I83" s="1">
        <f t="shared" si="6"/>
        <v>0.08093250000092667</v>
      </c>
      <c r="O83" s="1">
        <f t="shared" si="10"/>
        <v>0.06856973382368155</v>
      </c>
      <c r="Q83" s="25">
        <f t="shared" si="11"/>
        <v>32369.887000000002</v>
      </c>
    </row>
    <row r="84" spans="1:17" ht="12.75">
      <c r="A84" s="23" t="s">
        <v>47</v>
      </c>
      <c r="B84" s="24" t="s">
        <v>45</v>
      </c>
      <c r="C84" s="23">
        <v>47392.453</v>
      </c>
      <c r="E84" s="1">
        <f t="shared" si="7"/>
        <v>-12637.385962791614</v>
      </c>
      <c r="F84" s="1">
        <f t="shared" si="8"/>
        <v>-12637.5</v>
      </c>
      <c r="G84" s="1">
        <f t="shared" si="9"/>
        <v>0.05188750000525033</v>
      </c>
      <c r="I84" s="1">
        <f t="shared" si="6"/>
        <v>0.05188750000525033</v>
      </c>
      <c r="O84" s="1">
        <f t="shared" si="10"/>
        <v>0.0685226676529878</v>
      </c>
      <c r="Q84" s="25">
        <f t="shared" si="11"/>
        <v>32373.953</v>
      </c>
    </row>
    <row r="85" spans="1:17" ht="12.75">
      <c r="A85" s="23" t="s">
        <v>47</v>
      </c>
      <c r="B85" s="24" t="s">
        <v>45</v>
      </c>
      <c r="C85" s="23">
        <v>47392.457</v>
      </c>
      <c r="E85" s="1">
        <f aca="true" t="shared" si="12" ref="E85:E118">+(C85-C$7)/C$8</f>
        <v>-12637.377171679427</v>
      </c>
      <c r="F85" s="1">
        <f aca="true" t="shared" si="13" ref="F85:F116">ROUND(2*E85,0)/2</f>
        <v>-12637.5</v>
      </c>
      <c r="G85" s="1">
        <f aca="true" t="shared" si="14" ref="G85:G116">+C85-(C$7+F85*C$8)</f>
        <v>0.05588750000606524</v>
      </c>
      <c r="I85" s="1">
        <f t="shared" si="6"/>
        <v>0.05588750000606524</v>
      </c>
      <c r="O85" s="1">
        <f aca="true" t="shared" si="15" ref="O85:O118">+C$11+C$12*$F85</f>
        <v>0.0685226676529878</v>
      </c>
      <c r="Q85" s="25">
        <f aca="true" t="shared" si="16" ref="Q85:Q118">+C85-15018.5</f>
        <v>32373.957000000002</v>
      </c>
    </row>
    <row r="86" spans="1:17" ht="12.75">
      <c r="A86" s="23" t="s">
        <v>47</v>
      </c>
      <c r="B86" s="24" t="s">
        <v>45</v>
      </c>
      <c r="C86" s="23">
        <v>47392.458</v>
      </c>
      <c r="E86" s="1">
        <f t="shared" si="12"/>
        <v>-12637.374973901387</v>
      </c>
      <c r="F86" s="1">
        <f t="shared" si="13"/>
        <v>-12637.5</v>
      </c>
      <c r="G86" s="1">
        <f t="shared" si="14"/>
        <v>0.056887500002630986</v>
      </c>
      <c r="I86" s="1">
        <f t="shared" si="6"/>
        <v>0.056887500002630986</v>
      </c>
      <c r="O86" s="1">
        <f t="shared" si="15"/>
        <v>0.0685226676529878</v>
      </c>
      <c r="Q86" s="25">
        <f t="shared" si="16"/>
        <v>32373.958</v>
      </c>
    </row>
    <row r="87" spans="1:17" ht="12.75">
      <c r="A87" s="23" t="s">
        <v>48</v>
      </c>
      <c r="B87" s="24" t="s">
        <v>44</v>
      </c>
      <c r="C87" s="23">
        <v>48123.409</v>
      </c>
      <c r="E87" s="1">
        <f t="shared" si="12"/>
        <v>-11030.906913110844</v>
      </c>
      <c r="F87" s="1">
        <f t="shared" si="13"/>
        <v>-11031</v>
      </c>
      <c r="G87" s="1">
        <f t="shared" si="14"/>
        <v>0.04235499999776948</v>
      </c>
      <c r="I87" s="1">
        <f t="shared" si="6"/>
        <v>0.04235499999776948</v>
      </c>
      <c r="O87" s="1">
        <f t="shared" si="15"/>
        <v>0.06012135618415493</v>
      </c>
      <c r="Q87" s="25">
        <f t="shared" si="16"/>
        <v>33104.909</v>
      </c>
    </row>
    <row r="88" spans="1:17" ht="12.75">
      <c r="A88" s="23" t="s">
        <v>48</v>
      </c>
      <c r="B88" s="24" t="s">
        <v>45</v>
      </c>
      <c r="C88" s="23">
        <v>48136.381</v>
      </c>
      <c r="E88" s="1">
        <f t="shared" si="12"/>
        <v>-11002.397336293005</v>
      </c>
      <c r="F88" s="1">
        <f t="shared" si="13"/>
        <v>-11002.5</v>
      </c>
      <c r="G88" s="1">
        <f t="shared" si="14"/>
        <v>0.04671249999955762</v>
      </c>
      <c r="I88" s="1">
        <f t="shared" si="6"/>
        <v>0.04671249999955762</v>
      </c>
      <c r="O88" s="1">
        <f t="shared" si="15"/>
        <v>0.05997231331029142</v>
      </c>
      <c r="Q88" s="25">
        <f t="shared" si="16"/>
        <v>33117.881</v>
      </c>
    </row>
    <row r="89" spans="1:17" ht="12.75">
      <c r="A89" s="26" t="s">
        <v>49</v>
      </c>
      <c r="B89" s="27" t="s">
        <v>44</v>
      </c>
      <c r="C89" s="26">
        <v>53075.6441</v>
      </c>
      <c r="D89" s="26">
        <v>0.0003</v>
      </c>
      <c r="E89" s="1">
        <f t="shared" si="12"/>
        <v>-146.99332974363344</v>
      </c>
      <c r="F89" s="1">
        <f t="shared" si="13"/>
        <v>-147</v>
      </c>
      <c r="G89" s="1">
        <f t="shared" si="14"/>
        <v>0.0030350000015459955</v>
      </c>
      <c r="K89" s="1">
        <f>+G89</f>
        <v>0.0030350000015459955</v>
      </c>
      <c r="O89" s="1">
        <f t="shared" si="15"/>
        <v>0.0032026670918567654</v>
      </c>
      <c r="Q89" s="25">
        <f t="shared" si="16"/>
        <v>38057.1441</v>
      </c>
    </row>
    <row r="90" spans="1:17" ht="12.75">
      <c r="A90" s="28" t="s">
        <v>50</v>
      </c>
      <c r="B90" s="29"/>
      <c r="C90" s="30">
        <v>53142.5268</v>
      </c>
      <c r="D90" s="30">
        <v>0.0004</v>
      </c>
      <c r="E90" s="1">
        <f t="shared" si="12"/>
        <v>0</v>
      </c>
      <c r="F90" s="1">
        <f t="shared" si="13"/>
        <v>0</v>
      </c>
      <c r="G90" s="1">
        <f t="shared" si="14"/>
        <v>0</v>
      </c>
      <c r="J90" s="1">
        <f aca="true" t="shared" si="17" ref="J90:J95">+G90</f>
        <v>0</v>
      </c>
      <c r="O90" s="1">
        <f t="shared" si="15"/>
        <v>0.0024339196371923194</v>
      </c>
      <c r="Q90" s="25">
        <f t="shared" si="16"/>
        <v>38124.0268</v>
      </c>
    </row>
    <row r="91" spans="1:17" ht="12.75">
      <c r="A91" s="28" t="s">
        <v>50</v>
      </c>
      <c r="B91" s="29"/>
      <c r="C91" s="30">
        <v>53143.4357</v>
      </c>
      <c r="D91" s="30">
        <v>0.0006</v>
      </c>
      <c r="E91" s="1">
        <f t="shared" si="12"/>
        <v>1.997560466373286</v>
      </c>
      <c r="F91" s="1">
        <f t="shared" si="13"/>
        <v>2</v>
      </c>
      <c r="G91" s="1">
        <f t="shared" si="14"/>
        <v>-0.001109999997424893</v>
      </c>
      <c r="J91" s="1">
        <f t="shared" si="17"/>
        <v>-0.001109999997424893</v>
      </c>
      <c r="O91" s="1">
        <f t="shared" si="15"/>
        <v>0.002423460488149266</v>
      </c>
      <c r="Q91" s="25">
        <f t="shared" si="16"/>
        <v>38124.9357</v>
      </c>
    </row>
    <row r="92" spans="1:17" ht="12.75">
      <c r="A92" s="31" t="s">
        <v>50</v>
      </c>
      <c r="B92" s="27"/>
      <c r="C92" s="32">
        <v>53151.402</v>
      </c>
      <c r="D92" s="32">
        <v>0.0003</v>
      </c>
      <c r="E92" s="1">
        <f t="shared" si="12"/>
        <v>19.50571971737063</v>
      </c>
      <c r="F92" s="1">
        <f t="shared" si="13"/>
        <v>19.5</v>
      </c>
      <c r="G92" s="1">
        <f t="shared" si="14"/>
        <v>0.002602500004286412</v>
      </c>
      <c r="J92" s="1">
        <f t="shared" si="17"/>
        <v>0.002602500004286412</v>
      </c>
      <c r="O92" s="1">
        <f t="shared" si="15"/>
        <v>0.002331942934022546</v>
      </c>
      <c r="Q92" s="25">
        <f t="shared" si="16"/>
        <v>38132.902</v>
      </c>
    </row>
    <row r="93" spans="1:17" ht="12.75">
      <c r="A93" s="31" t="s">
        <v>50</v>
      </c>
      <c r="B93" s="27"/>
      <c r="C93" s="32">
        <v>53155.497</v>
      </c>
      <c r="D93" s="32">
        <v>0.0003</v>
      </c>
      <c r="E93" s="1">
        <f t="shared" si="12"/>
        <v>28.505620817361102</v>
      </c>
      <c r="F93" s="1">
        <f t="shared" si="13"/>
        <v>28.5</v>
      </c>
      <c r="G93" s="1">
        <f t="shared" si="14"/>
        <v>0.0025575000036042184</v>
      </c>
      <c r="J93" s="1">
        <f t="shared" si="17"/>
        <v>0.0025575000036042184</v>
      </c>
      <c r="O93" s="1">
        <f t="shared" si="15"/>
        <v>0.002284876763328804</v>
      </c>
      <c r="Q93" s="25">
        <f t="shared" si="16"/>
        <v>38136.997</v>
      </c>
    </row>
    <row r="94" spans="1:17" ht="12.75">
      <c r="A94" s="31" t="s">
        <v>50</v>
      </c>
      <c r="B94" s="27"/>
      <c r="C94" s="32">
        <v>53163.4581</v>
      </c>
      <c r="D94" s="32">
        <v>0.0002</v>
      </c>
      <c r="E94" s="1">
        <f t="shared" si="12"/>
        <v>46.00235162251806</v>
      </c>
      <c r="F94" s="1">
        <f t="shared" si="13"/>
        <v>46</v>
      </c>
      <c r="G94" s="1">
        <f t="shared" si="14"/>
        <v>0.0010700000057113357</v>
      </c>
      <c r="J94" s="1">
        <f t="shared" si="17"/>
        <v>0.0010700000057113357</v>
      </c>
      <c r="O94" s="1">
        <f t="shared" si="15"/>
        <v>0.0021933592092020847</v>
      </c>
      <c r="Q94" s="25">
        <f t="shared" si="16"/>
        <v>38144.9581</v>
      </c>
    </row>
    <row r="95" spans="1:17" ht="12.75">
      <c r="A95" s="23" t="s">
        <v>51</v>
      </c>
      <c r="B95" s="24" t="s">
        <v>45</v>
      </c>
      <c r="C95" s="33">
        <v>53886.2255</v>
      </c>
      <c r="E95" s="1">
        <f t="shared" si="12"/>
        <v>1634.4846759925733</v>
      </c>
      <c r="F95" s="1">
        <f t="shared" si="13"/>
        <v>1634.5</v>
      </c>
      <c r="G95" s="1">
        <f t="shared" si="14"/>
        <v>-0.006972499999392312</v>
      </c>
      <c r="J95" s="1">
        <f t="shared" si="17"/>
        <v>-0.006972499999392312</v>
      </c>
      <c r="O95" s="1">
        <f t="shared" si="15"/>
        <v>-0.0061138199182433055</v>
      </c>
      <c r="Q95" s="25">
        <f t="shared" si="16"/>
        <v>38867.7255</v>
      </c>
    </row>
    <row r="96" spans="1:17" ht="12.75">
      <c r="A96" s="34" t="s">
        <v>52</v>
      </c>
      <c r="B96" s="35" t="s">
        <v>44</v>
      </c>
      <c r="C96" s="36">
        <v>55003.481</v>
      </c>
      <c r="D96" s="36">
        <v>0.003</v>
      </c>
      <c r="E96" s="1">
        <f t="shared" si="12"/>
        <v>4089.9642861067464</v>
      </c>
      <c r="F96" s="1">
        <f t="shared" si="13"/>
        <v>4090</v>
      </c>
      <c r="G96" s="1">
        <f t="shared" si="14"/>
        <v>-0.016250000000582077</v>
      </c>
      <c r="I96" s="1">
        <f>+G96</f>
        <v>-0.016250000000582077</v>
      </c>
      <c r="O96" s="1">
        <f t="shared" si="15"/>
        <v>-0.01895504015585247</v>
      </c>
      <c r="Q96" s="25">
        <f t="shared" si="16"/>
        <v>39984.981</v>
      </c>
    </row>
    <row r="97" spans="1:17" ht="12.75">
      <c r="A97" s="34" t="s">
        <v>53</v>
      </c>
      <c r="B97" s="34"/>
      <c r="C97" s="32">
        <v>55451.4266</v>
      </c>
      <c r="D97" s="32">
        <v>0.0015</v>
      </c>
      <c r="E97" s="1">
        <f t="shared" si="12"/>
        <v>5074.449291766023</v>
      </c>
      <c r="F97" s="1">
        <f t="shared" si="13"/>
        <v>5074.5</v>
      </c>
      <c r="G97" s="1">
        <f t="shared" si="14"/>
        <v>-0.02307250000012573</v>
      </c>
      <c r="J97" s="1">
        <f>+G97</f>
        <v>-0.02307250000012573</v>
      </c>
      <c r="O97" s="1">
        <f t="shared" si="15"/>
        <v>-0.02410355627229565</v>
      </c>
      <c r="Q97" s="25">
        <f t="shared" si="16"/>
        <v>40432.9266</v>
      </c>
    </row>
    <row r="98" spans="1:17" ht="12.75">
      <c r="A98" s="34" t="s">
        <v>54</v>
      </c>
      <c r="B98" s="37" t="s">
        <v>44</v>
      </c>
      <c r="C98" s="32">
        <v>55628.64802</v>
      </c>
      <c r="D98" s="32">
        <v>0.0006</v>
      </c>
      <c r="E98" s="1">
        <f t="shared" si="12"/>
        <v>5463.942637992991</v>
      </c>
      <c r="F98" s="1">
        <f t="shared" si="13"/>
        <v>5464</v>
      </c>
      <c r="G98" s="1">
        <f t="shared" si="14"/>
        <v>-0.026099999995494727</v>
      </c>
      <c r="K98" s="1">
        <f aca="true" t="shared" si="18" ref="K98:K118">+G98</f>
        <v>-0.026099999995494727</v>
      </c>
      <c r="O98" s="1">
        <f t="shared" si="15"/>
        <v>-0.026140475548430353</v>
      </c>
      <c r="Q98" s="25">
        <f t="shared" si="16"/>
        <v>40610.14802</v>
      </c>
    </row>
    <row r="99" spans="1:17" ht="12.75">
      <c r="A99" s="34" t="s">
        <v>54</v>
      </c>
      <c r="B99" s="37" t="s">
        <v>44</v>
      </c>
      <c r="C99" s="32">
        <v>55628.64838</v>
      </c>
      <c r="D99" s="32">
        <v>0.0003</v>
      </c>
      <c r="E99" s="1">
        <f t="shared" si="12"/>
        <v>5463.943429193084</v>
      </c>
      <c r="F99" s="1">
        <f t="shared" si="13"/>
        <v>5464</v>
      </c>
      <c r="G99" s="1">
        <f t="shared" si="14"/>
        <v>-0.025739999997313134</v>
      </c>
      <c r="K99" s="1">
        <f t="shared" si="18"/>
        <v>-0.025739999997313134</v>
      </c>
      <c r="O99" s="1">
        <f t="shared" si="15"/>
        <v>-0.026140475548430353</v>
      </c>
      <c r="Q99" s="25">
        <f t="shared" si="16"/>
        <v>40610.14838</v>
      </c>
    </row>
    <row r="100" spans="1:17" ht="12.75">
      <c r="A100" s="34" t="s">
        <v>54</v>
      </c>
      <c r="B100" s="37" t="s">
        <v>44</v>
      </c>
      <c r="C100" s="32">
        <v>55628.64845</v>
      </c>
      <c r="D100" s="32">
        <v>0.0002</v>
      </c>
      <c r="E100" s="1">
        <f t="shared" si="12"/>
        <v>5463.943583037551</v>
      </c>
      <c r="F100" s="1">
        <f t="shared" si="13"/>
        <v>5464</v>
      </c>
      <c r="G100" s="1">
        <f t="shared" si="14"/>
        <v>-0.025669999995443504</v>
      </c>
      <c r="K100" s="1">
        <f t="shared" si="18"/>
        <v>-0.025669999995443504</v>
      </c>
      <c r="O100" s="1">
        <f t="shared" si="15"/>
        <v>-0.026140475548430353</v>
      </c>
      <c r="Q100" s="25">
        <f t="shared" si="16"/>
        <v>40610.14845</v>
      </c>
    </row>
    <row r="101" spans="1:17" ht="12.75">
      <c r="A101" s="34" t="s">
        <v>54</v>
      </c>
      <c r="B101" s="37" t="s">
        <v>44</v>
      </c>
      <c r="C101" s="32">
        <v>55628.64857</v>
      </c>
      <c r="D101" s="32">
        <v>0.0003</v>
      </c>
      <c r="E101" s="1">
        <f t="shared" si="12"/>
        <v>5463.943846770911</v>
      </c>
      <c r="F101" s="1">
        <f t="shared" si="13"/>
        <v>5464</v>
      </c>
      <c r="G101" s="1">
        <f t="shared" si="14"/>
        <v>-0.02554999999847496</v>
      </c>
      <c r="K101" s="1">
        <f t="shared" si="18"/>
        <v>-0.02554999999847496</v>
      </c>
      <c r="O101" s="1">
        <f t="shared" si="15"/>
        <v>-0.026140475548430353</v>
      </c>
      <c r="Q101" s="25">
        <f t="shared" si="16"/>
        <v>40610.14857</v>
      </c>
    </row>
    <row r="102" spans="1:17" ht="12.75">
      <c r="A102" s="32" t="s">
        <v>55</v>
      </c>
      <c r="B102" s="37" t="s">
        <v>45</v>
      </c>
      <c r="C102" s="38">
        <v>56461.52587</v>
      </c>
      <c r="D102" s="32">
        <v>0.0003</v>
      </c>
      <c r="E102" s="1">
        <f t="shared" si="12"/>
        <v>7294.423292051732</v>
      </c>
      <c r="F102" s="1">
        <f t="shared" si="13"/>
        <v>7294.5</v>
      </c>
      <c r="G102" s="1">
        <f t="shared" si="14"/>
        <v>-0.03490250000322703</v>
      </c>
      <c r="K102" s="1">
        <f t="shared" si="18"/>
        <v>-0.03490250000322703</v>
      </c>
      <c r="O102" s="1">
        <f t="shared" si="15"/>
        <v>-0.03571321171008524</v>
      </c>
      <c r="Q102" s="25">
        <f t="shared" si="16"/>
        <v>41443.02587</v>
      </c>
    </row>
    <row r="103" spans="1:17" ht="12.75">
      <c r="A103" s="32" t="s">
        <v>55</v>
      </c>
      <c r="B103" s="37" t="s">
        <v>45</v>
      </c>
      <c r="C103" s="38">
        <v>56461.52602</v>
      </c>
      <c r="D103" s="32">
        <v>0.0002</v>
      </c>
      <c r="E103" s="1">
        <f t="shared" si="12"/>
        <v>7294.423621718438</v>
      </c>
      <c r="F103" s="1">
        <f t="shared" si="13"/>
        <v>7294.5</v>
      </c>
      <c r="G103" s="1">
        <f t="shared" si="14"/>
        <v>-0.03475250000337837</v>
      </c>
      <c r="K103" s="1">
        <f t="shared" si="18"/>
        <v>-0.03475250000337837</v>
      </c>
      <c r="O103" s="1">
        <f t="shared" si="15"/>
        <v>-0.03571321171008524</v>
      </c>
      <c r="Q103" s="25">
        <f t="shared" si="16"/>
        <v>41443.02602</v>
      </c>
    </row>
    <row r="104" spans="1:17" ht="12.75">
      <c r="A104" s="32" t="s">
        <v>55</v>
      </c>
      <c r="B104" s="37" t="s">
        <v>45</v>
      </c>
      <c r="C104" s="38">
        <v>56461.52619</v>
      </c>
      <c r="D104" s="32">
        <v>0.0002</v>
      </c>
      <c r="E104" s="1">
        <f t="shared" si="12"/>
        <v>7294.423995340704</v>
      </c>
      <c r="F104" s="1">
        <f t="shared" si="13"/>
        <v>7294.5</v>
      </c>
      <c r="G104" s="1">
        <f t="shared" si="14"/>
        <v>-0.034582500004034955</v>
      </c>
      <c r="K104" s="1">
        <f t="shared" si="18"/>
        <v>-0.034582500004034955</v>
      </c>
      <c r="O104" s="1">
        <f t="shared" si="15"/>
        <v>-0.03571321171008524</v>
      </c>
      <c r="Q104" s="25">
        <f t="shared" si="16"/>
        <v>41443.02619</v>
      </c>
    </row>
    <row r="105" spans="1:17" ht="12.75">
      <c r="A105" s="32" t="s">
        <v>55</v>
      </c>
      <c r="B105" s="37" t="s">
        <v>45</v>
      </c>
      <c r="C105" s="38">
        <v>56461.52634</v>
      </c>
      <c r="D105" s="32">
        <v>0.0005</v>
      </c>
      <c r="E105" s="1">
        <f t="shared" si="12"/>
        <v>7294.424325007411</v>
      </c>
      <c r="F105" s="1">
        <f t="shared" si="13"/>
        <v>7294.5</v>
      </c>
      <c r="G105" s="1">
        <f t="shared" si="14"/>
        <v>-0.034432500004186295</v>
      </c>
      <c r="K105" s="1">
        <f t="shared" si="18"/>
        <v>-0.034432500004186295</v>
      </c>
      <c r="O105" s="1">
        <f t="shared" si="15"/>
        <v>-0.03571321171008524</v>
      </c>
      <c r="Q105" s="25">
        <f t="shared" si="16"/>
        <v>41443.02634</v>
      </c>
    </row>
    <row r="106" spans="1:17" ht="12.75">
      <c r="A106" s="39" t="s">
        <v>56</v>
      </c>
      <c r="B106" s="40" t="s">
        <v>44</v>
      </c>
      <c r="C106" s="41">
        <v>56900.37112</v>
      </c>
      <c r="D106" s="41">
        <v>0.0004</v>
      </c>
      <c r="E106" s="1">
        <f t="shared" si="12"/>
        <v>8258.90774826651</v>
      </c>
      <c r="F106" s="1">
        <f t="shared" si="13"/>
        <v>8259</v>
      </c>
      <c r="G106" s="1">
        <f t="shared" si="14"/>
        <v>-0.041974999992817175</v>
      </c>
      <c r="K106" s="1">
        <f t="shared" si="18"/>
        <v>-0.041974999992817175</v>
      </c>
      <c r="O106" s="1">
        <f t="shared" si="15"/>
        <v>-0.040757136336097885</v>
      </c>
      <c r="Q106" s="25">
        <f t="shared" si="16"/>
        <v>41881.87112</v>
      </c>
    </row>
    <row r="107" spans="1:17" ht="12.75">
      <c r="A107" s="39" t="s">
        <v>56</v>
      </c>
      <c r="B107" s="40" t="s">
        <v>44</v>
      </c>
      <c r="C107" s="41">
        <v>56900.37193</v>
      </c>
      <c r="D107" s="41">
        <v>0.0003</v>
      </c>
      <c r="E107" s="1">
        <f t="shared" si="12"/>
        <v>8258.909528466724</v>
      </c>
      <c r="F107" s="1">
        <f t="shared" si="13"/>
        <v>8259</v>
      </c>
      <c r="G107" s="1">
        <f t="shared" si="14"/>
        <v>-0.0411649999950896</v>
      </c>
      <c r="K107" s="1">
        <f t="shared" si="18"/>
        <v>-0.0411649999950896</v>
      </c>
      <c r="O107" s="1">
        <f t="shared" si="15"/>
        <v>-0.040757136336097885</v>
      </c>
      <c r="Q107" s="25">
        <f t="shared" si="16"/>
        <v>41881.87193</v>
      </c>
    </row>
    <row r="108" spans="1:17" ht="12.75">
      <c r="A108" s="39" t="s">
        <v>56</v>
      </c>
      <c r="B108" s="40" t="s">
        <v>44</v>
      </c>
      <c r="C108" s="41">
        <v>56900.37224</v>
      </c>
      <c r="D108" s="41">
        <v>0.0006</v>
      </c>
      <c r="E108" s="1">
        <f t="shared" si="12"/>
        <v>8258.910209777909</v>
      </c>
      <c r="F108" s="1">
        <f t="shared" si="13"/>
        <v>8259</v>
      </c>
      <c r="G108" s="1">
        <f t="shared" si="14"/>
        <v>-0.04085499999928288</v>
      </c>
      <c r="K108" s="1">
        <f t="shared" si="18"/>
        <v>-0.04085499999928288</v>
      </c>
      <c r="O108" s="1">
        <f t="shared" si="15"/>
        <v>-0.040757136336097885</v>
      </c>
      <c r="Q108" s="25">
        <f t="shared" si="16"/>
        <v>41881.87224</v>
      </c>
    </row>
    <row r="109" spans="1:17" ht="12.75">
      <c r="A109" s="39" t="s">
        <v>56</v>
      </c>
      <c r="B109" s="40" t="s">
        <v>44</v>
      </c>
      <c r="C109" s="41">
        <v>56900.37245</v>
      </c>
      <c r="D109" s="41">
        <v>0.0003</v>
      </c>
      <c r="E109" s="1">
        <f t="shared" si="12"/>
        <v>8258.91067131131</v>
      </c>
      <c r="F109" s="1">
        <f t="shared" si="13"/>
        <v>8259</v>
      </c>
      <c r="G109" s="1">
        <f t="shared" si="14"/>
        <v>-0.04064499999367399</v>
      </c>
      <c r="K109" s="1">
        <f t="shared" si="18"/>
        <v>-0.04064499999367399</v>
      </c>
      <c r="O109" s="1">
        <f t="shared" si="15"/>
        <v>-0.040757136336097885</v>
      </c>
      <c r="Q109" s="25">
        <f t="shared" si="16"/>
        <v>41881.87245</v>
      </c>
    </row>
    <row r="110" spans="1:17" ht="12.75">
      <c r="A110" s="39" t="s">
        <v>56</v>
      </c>
      <c r="B110" s="40" t="s">
        <v>45</v>
      </c>
      <c r="C110" s="41">
        <v>56908.33642</v>
      </c>
      <c r="D110" s="41">
        <v>0.0005</v>
      </c>
      <c r="E110" s="1">
        <f t="shared" si="12"/>
        <v>8276.413709739454</v>
      </c>
      <c r="F110" s="1">
        <f t="shared" si="13"/>
        <v>8276.5</v>
      </c>
      <c r="G110" s="1">
        <f t="shared" si="14"/>
        <v>-0.03926250000222353</v>
      </c>
      <c r="K110" s="1">
        <f t="shared" si="18"/>
        <v>-0.03926250000222353</v>
      </c>
      <c r="O110" s="1">
        <f t="shared" si="15"/>
        <v>-0.0408486538902246</v>
      </c>
      <c r="Q110" s="25">
        <f t="shared" si="16"/>
        <v>41889.83642</v>
      </c>
    </row>
    <row r="111" spans="1:17" ht="12.75">
      <c r="A111" s="39" t="s">
        <v>56</v>
      </c>
      <c r="B111" s="40" t="s">
        <v>45</v>
      </c>
      <c r="C111" s="41">
        <v>56908.33668</v>
      </c>
      <c r="D111" s="41">
        <v>0.0004</v>
      </c>
      <c r="E111" s="1">
        <f t="shared" si="12"/>
        <v>8276.414281161748</v>
      </c>
      <c r="F111" s="1">
        <f t="shared" si="13"/>
        <v>8276.5</v>
      </c>
      <c r="G111" s="1">
        <f t="shared" si="14"/>
        <v>-0.03900250000151573</v>
      </c>
      <c r="K111" s="1">
        <f t="shared" si="18"/>
        <v>-0.03900250000151573</v>
      </c>
      <c r="O111" s="1">
        <f t="shared" si="15"/>
        <v>-0.0408486538902246</v>
      </c>
      <c r="Q111" s="25">
        <f t="shared" si="16"/>
        <v>41889.83668</v>
      </c>
    </row>
    <row r="112" spans="1:17" ht="12.75">
      <c r="A112" s="39" t="s">
        <v>56</v>
      </c>
      <c r="B112" s="40" t="s">
        <v>45</v>
      </c>
      <c r="C112" s="41">
        <v>56908.33686</v>
      </c>
      <c r="D112" s="41">
        <v>0.0005</v>
      </c>
      <c r="E112" s="1">
        <f t="shared" si="12"/>
        <v>8276.414676761802</v>
      </c>
      <c r="F112" s="1">
        <f t="shared" si="13"/>
        <v>8276.5</v>
      </c>
      <c r="G112" s="1">
        <f t="shared" si="14"/>
        <v>-0.03882249999878695</v>
      </c>
      <c r="K112" s="1">
        <f t="shared" si="18"/>
        <v>-0.03882249999878695</v>
      </c>
      <c r="O112" s="1">
        <f t="shared" si="15"/>
        <v>-0.0408486538902246</v>
      </c>
      <c r="Q112" s="25">
        <f t="shared" si="16"/>
        <v>41889.83686</v>
      </c>
    </row>
    <row r="113" spans="1:17" ht="12.75">
      <c r="A113" s="39" t="s">
        <v>56</v>
      </c>
      <c r="B113" s="40" t="s">
        <v>45</v>
      </c>
      <c r="C113" s="41">
        <v>56908.33758</v>
      </c>
      <c r="D113" s="41">
        <v>0.0003</v>
      </c>
      <c r="E113" s="1">
        <f t="shared" si="12"/>
        <v>8276.416259161986</v>
      </c>
      <c r="F113" s="1">
        <f t="shared" si="13"/>
        <v>8276.5</v>
      </c>
      <c r="G113" s="1">
        <f t="shared" si="14"/>
        <v>-0.03810250000242377</v>
      </c>
      <c r="K113" s="1">
        <f t="shared" si="18"/>
        <v>-0.03810250000242377</v>
      </c>
      <c r="O113" s="1">
        <f t="shared" si="15"/>
        <v>-0.0408486538902246</v>
      </c>
      <c r="Q113" s="25">
        <f t="shared" si="16"/>
        <v>41889.83758</v>
      </c>
    </row>
    <row r="114" spans="1:17" ht="12.75">
      <c r="A114" s="39" t="s">
        <v>56</v>
      </c>
      <c r="B114" s="40" t="s">
        <v>44</v>
      </c>
      <c r="C114" s="41">
        <v>57120.59425</v>
      </c>
      <c r="D114" s="41">
        <v>0.0003</v>
      </c>
      <c r="E114" s="1">
        <f t="shared" si="12"/>
        <v>8742.90930868892</v>
      </c>
      <c r="F114" s="1">
        <f t="shared" si="13"/>
        <v>8743</v>
      </c>
      <c r="G114" s="1">
        <f t="shared" si="14"/>
        <v>-0.04126499999983935</v>
      </c>
      <c r="K114" s="1">
        <f t="shared" si="18"/>
        <v>-0.04126499999983935</v>
      </c>
      <c r="O114" s="1">
        <f t="shared" si="15"/>
        <v>-0.04328825040451687</v>
      </c>
      <c r="Q114" s="25">
        <f t="shared" si="16"/>
        <v>42102.09425</v>
      </c>
    </row>
    <row r="115" spans="1:17" ht="12.75">
      <c r="A115" s="39" t="s">
        <v>56</v>
      </c>
      <c r="B115" s="40" t="s">
        <v>44</v>
      </c>
      <c r="C115" s="41">
        <v>57176.55715</v>
      </c>
      <c r="D115" s="41">
        <v>0.0005</v>
      </c>
      <c r="E115" s="1">
        <f t="shared" si="12"/>
        <v>8865.903341721521</v>
      </c>
      <c r="F115" s="1">
        <f t="shared" si="13"/>
        <v>8866</v>
      </c>
      <c r="G115" s="1">
        <f t="shared" si="14"/>
        <v>-0.043980000002193265</v>
      </c>
      <c r="K115" s="1">
        <f t="shared" si="18"/>
        <v>-0.043980000002193265</v>
      </c>
      <c r="O115" s="1">
        <f t="shared" si="15"/>
        <v>-0.04393148807066467</v>
      </c>
      <c r="Q115" s="25">
        <f t="shared" si="16"/>
        <v>42158.05715</v>
      </c>
    </row>
    <row r="116" spans="1:17" ht="12.75">
      <c r="A116" s="39" t="s">
        <v>56</v>
      </c>
      <c r="B116" s="40" t="s">
        <v>44</v>
      </c>
      <c r="C116" s="41">
        <v>57176.55723</v>
      </c>
      <c r="D116" s="41">
        <v>0.0006</v>
      </c>
      <c r="E116" s="1">
        <f t="shared" si="12"/>
        <v>8865.90351754376</v>
      </c>
      <c r="F116" s="1">
        <f t="shared" si="13"/>
        <v>8866</v>
      </c>
      <c r="G116" s="1">
        <f t="shared" si="14"/>
        <v>-0.043900000004214235</v>
      </c>
      <c r="K116" s="1">
        <f t="shared" si="18"/>
        <v>-0.043900000004214235</v>
      </c>
      <c r="O116" s="1">
        <f t="shared" si="15"/>
        <v>-0.04393148807066467</v>
      </c>
      <c r="Q116" s="25">
        <f t="shared" si="16"/>
        <v>42158.05723</v>
      </c>
    </row>
    <row r="117" spans="1:17" ht="12.75">
      <c r="A117" s="39" t="s">
        <v>56</v>
      </c>
      <c r="B117" s="40" t="s">
        <v>44</v>
      </c>
      <c r="C117" s="41">
        <v>57176.55779</v>
      </c>
      <c r="D117" s="41">
        <v>0.0006</v>
      </c>
      <c r="E117" s="1">
        <f t="shared" si="12"/>
        <v>8865.904748299468</v>
      </c>
      <c r="F117" s="1">
        <f>ROUND(2*E117,0)/2</f>
        <v>8866</v>
      </c>
      <c r="G117" s="1">
        <f>+C117-(C$7+F117*C$8)</f>
        <v>-0.04334000000380911</v>
      </c>
      <c r="K117" s="1">
        <f t="shared" si="18"/>
        <v>-0.04334000000380911</v>
      </c>
      <c r="O117" s="1">
        <f t="shared" si="15"/>
        <v>-0.04393148807066467</v>
      </c>
      <c r="Q117" s="25">
        <f t="shared" si="16"/>
        <v>42158.05779</v>
      </c>
    </row>
    <row r="118" spans="1:17" ht="12.75">
      <c r="A118" s="39" t="s">
        <v>56</v>
      </c>
      <c r="B118" s="40" t="s">
        <v>44</v>
      </c>
      <c r="C118" s="41">
        <v>57176.55785</v>
      </c>
      <c r="D118" s="41">
        <v>0.0004</v>
      </c>
      <c r="E118" s="1">
        <f t="shared" si="12"/>
        <v>8865.904880166147</v>
      </c>
      <c r="F118" s="1">
        <f>ROUND(2*E118,0)/2</f>
        <v>8866</v>
      </c>
      <c r="G118" s="1">
        <f>+C118-(C$7+F118*C$8)</f>
        <v>-0.04328000000532484</v>
      </c>
      <c r="K118" s="1">
        <f t="shared" si="18"/>
        <v>-0.04328000000532484</v>
      </c>
      <c r="O118" s="1">
        <f t="shared" si="15"/>
        <v>-0.04393148807066467</v>
      </c>
      <c r="Q118" s="25">
        <f t="shared" si="16"/>
        <v>42158.05785</v>
      </c>
    </row>
    <row r="119" spans="1:17" ht="12.75">
      <c r="A119" s="42" t="s">
        <v>57</v>
      </c>
      <c r="B119" s="43" t="s">
        <v>45</v>
      </c>
      <c r="C119" s="44">
        <v>57840.1742</v>
      </c>
      <c r="D119" s="45" t="s">
        <v>58</v>
      </c>
      <c r="E119" s="1">
        <f>+(C119-C$7)/C$8</f>
        <v>10324.386325424999</v>
      </c>
      <c r="F119" s="1">
        <f>ROUND(2*E119,0)/2</f>
        <v>10324.5</v>
      </c>
      <c r="G119" s="1">
        <f>+C119-(C$7+F119*C$8)</f>
        <v>-0.051722500000323635</v>
      </c>
      <c r="K119" s="1">
        <f>+G119</f>
        <v>-0.051722500000323635</v>
      </c>
      <c r="O119" s="1">
        <f>+C$11+C$12*$F119</f>
        <v>-0.051558822510311575</v>
      </c>
      <c r="Q119" s="25">
        <f>+C119-15018.5</f>
        <v>42821.6742</v>
      </c>
    </row>
    <row r="120" spans="1:17" ht="12.75">
      <c r="A120" s="46" t="s">
        <v>59</v>
      </c>
      <c r="B120" s="47" t="s">
        <v>45</v>
      </c>
      <c r="C120" s="48">
        <v>57917.52243999997</v>
      </c>
      <c r="D120" s="48">
        <v>0.0002</v>
      </c>
      <c r="E120" s="1">
        <f aca="true" t="shared" si="19" ref="E120:E126">+(C120-C$7)/C$8</f>
        <v>10494.380589224233</v>
      </c>
      <c r="F120" s="1">
        <f aca="true" t="shared" si="20" ref="F120:F126">ROUND(2*E120,0)/2</f>
        <v>10494.5</v>
      </c>
      <c r="G120" s="1">
        <f aca="true" t="shared" si="21" ref="G120:G126">+C120-(C$7+F120*C$8)</f>
        <v>-0.05433250002533896</v>
      </c>
      <c r="K120" s="1">
        <f aca="true" t="shared" si="22" ref="K120:K126">+G120</f>
        <v>-0.05433250002533896</v>
      </c>
      <c r="O120" s="1">
        <f aca="true" t="shared" si="23" ref="O120:O126">+C$11+C$12*$F120</f>
        <v>-0.05244785017897114</v>
      </c>
      <c r="Q120" s="25">
        <f aca="true" t="shared" si="24" ref="Q120:Q126">+C120-15018.5</f>
        <v>42899.02243999997</v>
      </c>
    </row>
    <row r="121" spans="1:17" ht="12.75">
      <c r="A121" s="46" t="s">
        <v>59</v>
      </c>
      <c r="B121" s="47" t="s">
        <v>45</v>
      </c>
      <c r="C121" s="48">
        <v>57917.5225399998</v>
      </c>
      <c r="D121" s="48">
        <v>0.0003</v>
      </c>
      <c r="E121" s="1">
        <f t="shared" si="19"/>
        <v>10494.380809001665</v>
      </c>
      <c r="F121" s="1">
        <f t="shared" si="20"/>
        <v>10494.5</v>
      </c>
      <c r="G121" s="1">
        <f t="shared" si="21"/>
        <v>-0.0542325001952122</v>
      </c>
      <c r="K121" s="1">
        <f t="shared" si="22"/>
        <v>-0.0542325001952122</v>
      </c>
      <c r="O121" s="1">
        <f t="shared" si="23"/>
        <v>-0.05244785017897114</v>
      </c>
      <c r="Q121" s="25">
        <f t="shared" si="24"/>
        <v>42899.0225399998</v>
      </c>
    </row>
    <row r="122" spans="1:17" ht="12.75">
      <c r="A122" s="46" t="s">
        <v>59</v>
      </c>
      <c r="B122" s="47" t="s">
        <v>45</v>
      </c>
      <c r="C122" s="48">
        <v>57917.522849999834</v>
      </c>
      <c r="D122" s="48">
        <v>0.0003</v>
      </c>
      <c r="E122" s="1">
        <f t="shared" si="19"/>
        <v>10494.38149031293</v>
      </c>
      <c r="F122" s="1">
        <f t="shared" si="20"/>
        <v>10494.5</v>
      </c>
      <c r="G122" s="1">
        <f t="shared" si="21"/>
        <v>-0.05392250016302569</v>
      </c>
      <c r="K122" s="1">
        <f t="shared" si="22"/>
        <v>-0.05392250016302569</v>
      </c>
      <c r="O122" s="1">
        <f t="shared" si="23"/>
        <v>-0.05244785017897114</v>
      </c>
      <c r="Q122" s="25">
        <f t="shared" si="24"/>
        <v>42899.022849999834</v>
      </c>
    </row>
    <row r="123" spans="1:17" ht="12.75">
      <c r="A123" s="46" t="s">
        <v>59</v>
      </c>
      <c r="B123" s="47" t="s">
        <v>45</v>
      </c>
      <c r="C123" s="48">
        <v>57917.52318000002</v>
      </c>
      <c r="D123" s="48">
        <v>0.0001</v>
      </c>
      <c r="E123" s="1">
        <f t="shared" si="19"/>
        <v>10494.38221558009</v>
      </c>
      <c r="F123" s="1">
        <f t="shared" si="20"/>
        <v>10494.5</v>
      </c>
      <c r="G123" s="1">
        <f t="shared" si="21"/>
        <v>-0.05359249997854931</v>
      </c>
      <c r="K123" s="1">
        <f t="shared" si="22"/>
        <v>-0.05359249997854931</v>
      </c>
      <c r="O123" s="1">
        <f t="shared" si="23"/>
        <v>-0.05244785017897114</v>
      </c>
      <c r="Q123" s="25">
        <f t="shared" si="24"/>
        <v>42899.02318000002</v>
      </c>
    </row>
    <row r="124" spans="1:17" ht="12.75">
      <c r="A124" s="46" t="s">
        <v>60</v>
      </c>
      <c r="B124" s="47" t="s">
        <v>45</v>
      </c>
      <c r="C124" s="48">
        <v>58954.2384</v>
      </c>
      <c r="D124" s="48" t="s">
        <v>61</v>
      </c>
      <c r="E124" s="1">
        <f t="shared" si="19"/>
        <v>12772.852166459714</v>
      </c>
      <c r="F124" s="1">
        <f t="shared" si="20"/>
        <v>12773</v>
      </c>
      <c r="G124" s="1">
        <f t="shared" si="21"/>
        <v>-0.06726499999786029</v>
      </c>
      <c r="K124" s="1">
        <f t="shared" si="22"/>
        <v>-0.06726499999786029</v>
      </c>
      <c r="O124" s="1">
        <f t="shared" si="23"/>
        <v>-0.06436343572627005</v>
      </c>
      <c r="Q124" s="25">
        <f t="shared" si="24"/>
        <v>43935.7384</v>
      </c>
    </row>
    <row r="125" spans="1:17" ht="12.75">
      <c r="A125" s="46" t="s">
        <v>60</v>
      </c>
      <c r="B125" s="47" t="s">
        <v>45</v>
      </c>
      <c r="C125" s="48">
        <v>58954.2393</v>
      </c>
      <c r="D125" s="48" t="s">
        <v>62</v>
      </c>
      <c r="E125" s="1">
        <f t="shared" si="19"/>
        <v>12772.854144459954</v>
      </c>
      <c r="F125" s="1">
        <f t="shared" si="20"/>
        <v>12773</v>
      </c>
      <c r="G125" s="1">
        <f t="shared" si="21"/>
        <v>-0.06636499999876833</v>
      </c>
      <c r="K125" s="1">
        <f t="shared" si="22"/>
        <v>-0.06636499999876833</v>
      </c>
      <c r="O125" s="1">
        <f t="shared" si="23"/>
        <v>-0.06436343572627005</v>
      </c>
      <c r="Q125" s="25">
        <f t="shared" si="24"/>
        <v>43935.7393</v>
      </c>
    </row>
    <row r="126" spans="1:17" ht="12.75">
      <c r="A126" s="46" t="s">
        <v>60</v>
      </c>
      <c r="B126" s="47" t="s">
        <v>45</v>
      </c>
      <c r="C126" s="48">
        <v>58954.2408</v>
      </c>
      <c r="D126" s="48" t="s">
        <v>58</v>
      </c>
      <c r="E126" s="1">
        <f t="shared" si="19"/>
        <v>12772.85744112702</v>
      </c>
      <c r="F126" s="1">
        <f t="shared" si="20"/>
        <v>12773</v>
      </c>
      <c r="G126" s="1">
        <f t="shared" si="21"/>
        <v>-0.06486500000028173</v>
      </c>
      <c r="K126" s="1">
        <f t="shared" si="22"/>
        <v>-0.06486500000028173</v>
      </c>
      <c r="O126" s="1">
        <f t="shared" si="23"/>
        <v>-0.06436343572627005</v>
      </c>
      <c r="Q126" s="25">
        <f t="shared" si="24"/>
        <v>43935.7408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44">
      <selection activeCell="A23" sqref="A23"/>
    </sheetView>
  </sheetViews>
  <sheetFormatPr defaultColWidth="9.140625" defaultRowHeight="12.75"/>
  <cols>
    <col min="1" max="1" width="19.7109375" style="30" customWidth="1"/>
    <col min="2" max="2" width="4.421875" style="0" customWidth="1"/>
    <col min="3" max="3" width="12.7109375" style="30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30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49" t="s">
        <v>63</v>
      </c>
      <c r="I1" s="50" t="s">
        <v>64</v>
      </c>
      <c r="J1" s="51" t="s">
        <v>36</v>
      </c>
    </row>
    <row r="2" spans="9:10" ht="12.75">
      <c r="I2" s="52" t="s">
        <v>65</v>
      </c>
      <c r="J2" s="53" t="s">
        <v>35</v>
      </c>
    </row>
    <row r="3" spans="1:10" ht="12.75">
      <c r="A3" s="54" t="s">
        <v>66</v>
      </c>
      <c r="I3" s="52" t="s">
        <v>67</v>
      </c>
      <c r="J3" s="53" t="s">
        <v>33</v>
      </c>
    </row>
    <row r="4" spans="9:10" ht="12.75">
      <c r="I4" s="52" t="s">
        <v>68</v>
      </c>
      <c r="J4" s="53" t="s">
        <v>33</v>
      </c>
    </row>
    <row r="5" spans="9:10" ht="12.75">
      <c r="I5" s="55" t="s">
        <v>58</v>
      </c>
      <c r="J5" s="56" t="s">
        <v>34</v>
      </c>
    </row>
    <row r="11" spans="1:16" ht="12.75" customHeight="1">
      <c r="A11" s="30" t="str">
        <f aca="true" t="shared" si="0" ref="A11:A42">P11</f>
        <v>IBVS 5676 </v>
      </c>
      <c r="B11" s="3" t="str">
        <f aca="true" t="shared" si="1" ref="B11:B42">IF(H11=INT(H11),"I","II")</f>
        <v>I</v>
      </c>
      <c r="C11" s="30">
        <f aca="true" t="shared" si="2" ref="C11:C42">1*G11</f>
        <v>53075.6441</v>
      </c>
      <c r="D11" t="str">
        <f aca="true" t="shared" si="3" ref="D11:D42">VLOOKUP(F11,I$1:J$5,2,FALSE)</f>
        <v>PE</v>
      </c>
      <c r="E11">
        <f>VLOOKUP(C11,A!C$21:E$973,3,FALSE)</f>
        <v>-146.99332974363344</v>
      </c>
      <c r="F11" s="3" t="str">
        <f>LEFT(M11,1)</f>
        <v>E</v>
      </c>
      <c r="G11" t="str">
        <f aca="true" t="shared" si="4" ref="G11:G42">MID(I11,3,LEN(I11)-3)</f>
        <v>53075.6441</v>
      </c>
      <c r="H11" s="30">
        <f aca="true" t="shared" si="5" ref="H11:H42">1*K11</f>
        <v>1265</v>
      </c>
      <c r="I11" s="57" t="s">
        <v>69</v>
      </c>
      <c r="J11" s="58" t="s">
        <v>70</v>
      </c>
      <c r="K11" s="57">
        <v>1265</v>
      </c>
      <c r="L11" s="57" t="s">
        <v>71</v>
      </c>
      <c r="M11" s="58" t="s">
        <v>72</v>
      </c>
      <c r="N11" s="58" t="s">
        <v>73</v>
      </c>
      <c r="O11" s="59" t="s">
        <v>74</v>
      </c>
      <c r="P11" s="60" t="s">
        <v>75</v>
      </c>
    </row>
    <row r="12" spans="1:16" ht="12.75" customHeight="1">
      <c r="A12" s="30" t="str">
        <f t="shared" si="0"/>
        <v>BAVM 173 </v>
      </c>
      <c r="B12" s="3" t="str">
        <f t="shared" si="1"/>
        <v>I</v>
      </c>
      <c r="C12" s="30">
        <f t="shared" si="2"/>
        <v>53142.5268</v>
      </c>
      <c r="D12" t="str">
        <f t="shared" si="3"/>
        <v>PE</v>
      </c>
      <c r="E12">
        <f>VLOOKUP(C12,A!C$21:E$973,3,FALSE)</f>
        <v>0</v>
      </c>
      <c r="F12" s="3" t="str">
        <f>LEFT(M12,1)</f>
        <v>E</v>
      </c>
      <c r="G12" t="str">
        <f t="shared" si="4"/>
        <v>53142.5268</v>
      </c>
      <c r="H12" s="30">
        <f t="shared" si="5"/>
        <v>1412</v>
      </c>
      <c r="I12" s="57" t="s">
        <v>76</v>
      </c>
      <c r="J12" s="58" t="s">
        <v>77</v>
      </c>
      <c r="K12" s="57">
        <v>1412</v>
      </c>
      <c r="L12" s="57" t="s">
        <v>78</v>
      </c>
      <c r="M12" s="58" t="s">
        <v>72</v>
      </c>
      <c r="N12" s="58" t="s">
        <v>79</v>
      </c>
      <c r="O12" s="59" t="s">
        <v>80</v>
      </c>
      <c r="P12" s="60" t="s">
        <v>81</v>
      </c>
    </row>
    <row r="13" spans="1:16" ht="12.75" customHeight="1">
      <c r="A13" s="30" t="str">
        <f t="shared" si="0"/>
        <v>BAVM 173 </v>
      </c>
      <c r="B13" s="3" t="str">
        <f t="shared" si="1"/>
        <v>I</v>
      </c>
      <c r="C13" s="30">
        <f t="shared" si="2"/>
        <v>53143.4357</v>
      </c>
      <c r="D13" t="str">
        <f t="shared" si="3"/>
        <v>PE</v>
      </c>
      <c r="E13">
        <f>VLOOKUP(C13,A!C$21:E$973,3,FALSE)</f>
        <v>1.997560466373286</v>
      </c>
      <c r="F13" s="3" t="str">
        <f>LEFT(M13,1)</f>
        <v>E</v>
      </c>
      <c r="G13" t="str">
        <f t="shared" si="4"/>
        <v>53143.4357</v>
      </c>
      <c r="H13" s="30">
        <f t="shared" si="5"/>
        <v>1414</v>
      </c>
      <c r="I13" s="57" t="s">
        <v>82</v>
      </c>
      <c r="J13" s="58" t="s">
        <v>83</v>
      </c>
      <c r="K13" s="57" t="s">
        <v>84</v>
      </c>
      <c r="L13" s="57" t="s">
        <v>85</v>
      </c>
      <c r="M13" s="58" t="s">
        <v>72</v>
      </c>
      <c r="N13" s="58" t="s">
        <v>79</v>
      </c>
      <c r="O13" s="59" t="s">
        <v>80</v>
      </c>
      <c r="P13" s="60" t="s">
        <v>81</v>
      </c>
    </row>
    <row r="14" spans="1:16" ht="12.75" customHeight="1">
      <c r="A14" s="30" t="str">
        <f t="shared" si="0"/>
        <v>BAVM 173 </v>
      </c>
      <c r="B14" s="3" t="str">
        <f t="shared" si="1"/>
        <v>II</v>
      </c>
      <c r="C14" s="30">
        <f t="shared" si="2"/>
        <v>53151.402</v>
      </c>
      <c r="D14" t="str">
        <f t="shared" si="3"/>
        <v>PE</v>
      </c>
      <c r="E14">
        <f>VLOOKUP(C14,A!C$21:E$973,3,FALSE)</f>
        <v>19.50571971737063</v>
      </c>
      <c r="F14" s="3" t="str">
        <f>LEFT(M14,1)</f>
        <v>E</v>
      </c>
      <c r="G14" t="str">
        <f t="shared" si="4"/>
        <v>53151.4020</v>
      </c>
      <c r="H14" s="30">
        <f t="shared" si="5"/>
        <v>1431.5</v>
      </c>
      <c r="I14" s="57" t="s">
        <v>86</v>
      </c>
      <c r="J14" s="58" t="s">
        <v>87</v>
      </c>
      <c r="K14" s="57" t="s">
        <v>88</v>
      </c>
      <c r="L14" s="57" t="s">
        <v>89</v>
      </c>
      <c r="M14" s="58" t="s">
        <v>72</v>
      </c>
      <c r="N14" s="58" t="s">
        <v>79</v>
      </c>
      <c r="O14" s="59" t="s">
        <v>80</v>
      </c>
      <c r="P14" s="60" t="s">
        <v>81</v>
      </c>
    </row>
    <row r="15" spans="1:16" ht="12.75" customHeight="1">
      <c r="A15" s="30" t="str">
        <f t="shared" si="0"/>
        <v>BAVM 173 </v>
      </c>
      <c r="B15" s="3" t="str">
        <f t="shared" si="1"/>
        <v>II</v>
      </c>
      <c r="C15" s="30">
        <f t="shared" si="2"/>
        <v>53155.497</v>
      </c>
      <c r="D15" t="str">
        <f t="shared" si="3"/>
        <v>vis</v>
      </c>
      <c r="E15">
        <f>VLOOKUP(C15,A!C$21:E$973,3,FALSE)</f>
        <v>28.505620817361102</v>
      </c>
      <c r="F15" s="3" t="s">
        <v>58</v>
      </c>
      <c r="G15" t="str">
        <f t="shared" si="4"/>
        <v>53155.4970</v>
      </c>
      <c r="H15" s="30">
        <f t="shared" si="5"/>
        <v>1440.5</v>
      </c>
      <c r="I15" s="57" t="s">
        <v>90</v>
      </c>
      <c r="J15" s="58" t="s">
        <v>91</v>
      </c>
      <c r="K15" s="57" t="s">
        <v>92</v>
      </c>
      <c r="L15" s="57" t="s">
        <v>89</v>
      </c>
      <c r="M15" s="58" t="s">
        <v>72</v>
      </c>
      <c r="N15" s="58" t="s">
        <v>79</v>
      </c>
      <c r="O15" s="59" t="s">
        <v>80</v>
      </c>
      <c r="P15" s="60" t="s">
        <v>81</v>
      </c>
    </row>
    <row r="16" spans="1:16" ht="12.75" customHeight="1">
      <c r="A16" s="30" t="str">
        <f t="shared" si="0"/>
        <v>BAVM 173 </v>
      </c>
      <c r="B16" s="3" t="str">
        <f t="shared" si="1"/>
        <v>I</v>
      </c>
      <c r="C16" s="30">
        <f t="shared" si="2"/>
        <v>53163.4581</v>
      </c>
      <c r="D16" t="str">
        <f t="shared" si="3"/>
        <v>vis</v>
      </c>
      <c r="E16">
        <f>VLOOKUP(C16,A!C$21:E$973,3,FALSE)</f>
        <v>46.00235162251806</v>
      </c>
      <c r="F16" s="3" t="s">
        <v>58</v>
      </c>
      <c r="G16" t="str">
        <f t="shared" si="4"/>
        <v>53163.4581</v>
      </c>
      <c r="H16" s="30">
        <f t="shared" si="5"/>
        <v>1458</v>
      </c>
      <c r="I16" s="57" t="s">
        <v>93</v>
      </c>
      <c r="J16" s="58" t="s">
        <v>94</v>
      </c>
      <c r="K16" s="57" t="s">
        <v>95</v>
      </c>
      <c r="L16" s="57" t="s">
        <v>96</v>
      </c>
      <c r="M16" s="58" t="s">
        <v>72</v>
      </c>
      <c r="N16" s="58" t="s">
        <v>79</v>
      </c>
      <c r="O16" s="59" t="s">
        <v>80</v>
      </c>
      <c r="P16" s="60" t="s">
        <v>81</v>
      </c>
    </row>
    <row r="17" spans="1:16" ht="12.75" customHeight="1">
      <c r="A17" s="30" t="str">
        <f t="shared" si="0"/>
        <v>OEJV 0116 </v>
      </c>
      <c r="B17" s="3" t="str">
        <f t="shared" si="1"/>
        <v>I</v>
      </c>
      <c r="C17" s="30">
        <f t="shared" si="2"/>
        <v>55003.481</v>
      </c>
      <c r="D17" t="str">
        <f t="shared" si="3"/>
        <v>vis</v>
      </c>
      <c r="E17">
        <f>VLOOKUP(C17,A!C$21:E$973,3,FALSE)</f>
        <v>4089.9642861067464</v>
      </c>
      <c r="F17" s="3" t="s">
        <v>58</v>
      </c>
      <c r="G17" t="str">
        <f t="shared" si="4"/>
        <v>55003.481</v>
      </c>
      <c r="H17" s="30">
        <f t="shared" si="5"/>
        <v>5502</v>
      </c>
      <c r="I17" s="57" t="s">
        <v>97</v>
      </c>
      <c r="J17" s="58" t="s">
        <v>98</v>
      </c>
      <c r="K17" s="57" t="s">
        <v>99</v>
      </c>
      <c r="L17" s="57" t="s">
        <v>100</v>
      </c>
      <c r="M17" s="58" t="s">
        <v>101</v>
      </c>
      <c r="N17" s="58" t="s">
        <v>102</v>
      </c>
      <c r="O17" s="59" t="s">
        <v>103</v>
      </c>
      <c r="P17" s="60" t="s">
        <v>104</v>
      </c>
    </row>
    <row r="18" spans="1:16" ht="12.75" customHeight="1">
      <c r="A18" s="30" t="str">
        <f t="shared" si="0"/>
        <v>BAVM 215 </v>
      </c>
      <c r="B18" s="3" t="str">
        <f t="shared" si="1"/>
        <v>II</v>
      </c>
      <c r="C18" s="30">
        <f t="shared" si="2"/>
        <v>55451.4266</v>
      </c>
      <c r="D18" t="str">
        <f t="shared" si="3"/>
        <v>vis</v>
      </c>
      <c r="E18">
        <f>VLOOKUP(C18,A!C$21:E$973,3,FALSE)</f>
        <v>5074.449291766023</v>
      </c>
      <c r="F18" s="3" t="s">
        <v>58</v>
      </c>
      <c r="G18" t="str">
        <f t="shared" si="4"/>
        <v>55451.4266</v>
      </c>
      <c r="H18" s="30">
        <f t="shared" si="5"/>
        <v>6486.5</v>
      </c>
      <c r="I18" s="57" t="s">
        <v>105</v>
      </c>
      <c r="J18" s="58" t="s">
        <v>106</v>
      </c>
      <c r="K18" s="57" t="s">
        <v>107</v>
      </c>
      <c r="L18" s="57" t="s">
        <v>96</v>
      </c>
      <c r="M18" s="58" t="s">
        <v>101</v>
      </c>
      <c r="N18" s="58" t="s">
        <v>102</v>
      </c>
      <c r="O18" s="59" t="s">
        <v>80</v>
      </c>
      <c r="P18" s="60" t="s">
        <v>108</v>
      </c>
    </row>
    <row r="19" spans="1:16" ht="12.75" customHeight="1">
      <c r="A19" s="30" t="str">
        <f t="shared" si="0"/>
        <v>OEJV 0160 </v>
      </c>
      <c r="B19" s="3" t="str">
        <f t="shared" si="1"/>
        <v>I</v>
      </c>
      <c r="C19" s="30">
        <f t="shared" si="2"/>
        <v>55628.64802</v>
      </c>
      <c r="D19" t="str">
        <f t="shared" si="3"/>
        <v>vis</v>
      </c>
      <c r="E19">
        <f>VLOOKUP(C19,A!C$21:E$973,3,FALSE)</f>
        <v>5463.942637992991</v>
      </c>
      <c r="F19" s="3" t="s">
        <v>58</v>
      </c>
      <c r="G19" t="str">
        <f t="shared" si="4"/>
        <v>55628.64802</v>
      </c>
      <c r="H19" s="30">
        <f t="shared" si="5"/>
        <v>6876</v>
      </c>
      <c r="I19" s="57" t="s">
        <v>109</v>
      </c>
      <c r="J19" s="58" t="s">
        <v>110</v>
      </c>
      <c r="K19" s="57" t="s">
        <v>111</v>
      </c>
      <c r="L19" s="57" t="s">
        <v>112</v>
      </c>
      <c r="M19" s="58" t="s">
        <v>101</v>
      </c>
      <c r="N19" s="58" t="s">
        <v>62</v>
      </c>
      <c r="O19" s="59" t="s">
        <v>113</v>
      </c>
      <c r="P19" s="60" t="s">
        <v>114</v>
      </c>
    </row>
    <row r="20" spans="1:16" ht="12.75" customHeight="1">
      <c r="A20" s="30" t="str">
        <f t="shared" si="0"/>
        <v>OEJV 0160 </v>
      </c>
      <c r="B20" s="3" t="str">
        <f t="shared" si="1"/>
        <v>I</v>
      </c>
      <c r="C20" s="30">
        <f t="shared" si="2"/>
        <v>55628.64838</v>
      </c>
      <c r="D20" t="str">
        <f t="shared" si="3"/>
        <v>vis</v>
      </c>
      <c r="E20">
        <f>VLOOKUP(C20,A!C$21:E$973,3,FALSE)</f>
        <v>5463.943429193084</v>
      </c>
      <c r="F20" s="3" t="s">
        <v>58</v>
      </c>
      <c r="G20" t="str">
        <f t="shared" si="4"/>
        <v>55628.64838</v>
      </c>
      <c r="H20" s="30">
        <f t="shared" si="5"/>
        <v>6876</v>
      </c>
      <c r="I20" s="57" t="s">
        <v>115</v>
      </c>
      <c r="J20" s="58" t="s">
        <v>110</v>
      </c>
      <c r="K20" s="57" t="s">
        <v>111</v>
      </c>
      <c r="L20" s="57" t="s">
        <v>116</v>
      </c>
      <c r="M20" s="58" t="s">
        <v>101</v>
      </c>
      <c r="N20" s="58" t="s">
        <v>117</v>
      </c>
      <c r="O20" s="59" t="s">
        <v>113</v>
      </c>
      <c r="P20" s="60" t="s">
        <v>114</v>
      </c>
    </row>
    <row r="21" spans="1:16" ht="12.75" customHeight="1">
      <c r="A21" s="30" t="str">
        <f t="shared" si="0"/>
        <v>OEJV 0160 </v>
      </c>
      <c r="B21" s="3" t="str">
        <f t="shared" si="1"/>
        <v>I</v>
      </c>
      <c r="C21" s="30">
        <f t="shared" si="2"/>
        <v>55628.64845</v>
      </c>
      <c r="D21" t="str">
        <f t="shared" si="3"/>
        <v>vis</v>
      </c>
      <c r="E21">
        <f>VLOOKUP(C21,A!C$21:E$973,3,FALSE)</f>
        <v>5463.943583037551</v>
      </c>
      <c r="F21" s="3" t="s">
        <v>58</v>
      </c>
      <c r="G21" t="str">
        <f t="shared" si="4"/>
        <v>55628.64845</v>
      </c>
      <c r="H21" s="30">
        <f t="shared" si="5"/>
        <v>6876</v>
      </c>
      <c r="I21" s="57" t="s">
        <v>118</v>
      </c>
      <c r="J21" s="58" t="s">
        <v>110</v>
      </c>
      <c r="K21" s="57" t="s">
        <v>111</v>
      </c>
      <c r="L21" s="57" t="s">
        <v>119</v>
      </c>
      <c r="M21" s="58" t="s">
        <v>101</v>
      </c>
      <c r="N21" s="58" t="s">
        <v>44</v>
      </c>
      <c r="O21" s="59" t="s">
        <v>113</v>
      </c>
      <c r="P21" s="60" t="s">
        <v>114</v>
      </c>
    </row>
    <row r="22" spans="1:16" ht="12.75" customHeight="1">
      <c r="A22" s="30" t="str">
        <f t="shared" si="0"/>
        <v>OEJV 0160 </v>
      </c>
      <c r="B22" s="3" t="str">
        <f t="shared" si="1"/>
        <v>I</v>
      </c>
      <c r="C22" s="30">
        <f t="shared" si="2"/>
        <v>55628.64857</v>
      </c>
      <c r="D22" t="str">
        <f t="shared" si="3"/>
        <v>vis</v>
      </c>
      <c r="E22">
        <f>VLOOKUP(C22,A!C$21:E$973,3,FALSE)</f>
        <v>5463.943846770911</v>
      </c>
      <c r="F22" s="3" t="s">
        <v>58</v>
      </c>
      <c r="G22" t="str">
        <f t="shared" si="4"/>
        <v>55628.64857</v>
      </c>
      <c r="H22" s="30">
        <f t="shared" si="5"/>
        <v>6876</v>
      </c>
      <c r="I22" s="57" t="s">
        <v>120</v>
      </c>
      <c r="J22" s="58" t="s">
        <v>110</v>
      </c>
      <c r="K22" s="57" t="s">
        <v>111</v>
      </c>
      <c r="L22" s="57" t="s">
        <v>121</v>
      </c>
      <c r="M22" s="58" t="s">
        <v>101</v>
      </c>
      <c r="N22" s="58" t="s">
        <v>58</v>
      </c>
      <c r="O22" s="59" t="s">
        <v>113</v>
      </c>
      <c r="P22" s="60" t="s">
        <v>114</v>
      </c>
    </row>
    <row r="23" spans="1:16" ht="12.75" customHeight="1">
      <c r="A23" s="30" t="str">
        <f t="shared" si="0"/>
        <v> PZP 4.255 </v>
      </c>
      <c r="B23" s="3" t="str">
        <f t="shared" si="1"/>
        <v>I</v>
      </c>
      <c r="C23" s="30">
        <f t="shared" si="2"/>
        <v>42812.645</v>
      </c>
      <c r="D23" t="str">
        <f t="shared" si="3"/>
        <v>vis</v>
      </c>
      <c r="E23">
        <f>VLOOKUP(C23,A!C$21:E$973,3,FALSE)</f>
        <v>-22702.78744189625</v>
      </c>
      <c r="F23" s="3" t="s">
        <v>58</v>
      </c>
      <c r="G23" t="str">
        <f t="shared" si="4"/>
        <v>42812.645</v>
      </c>
      <c r="H23" s="30">
        <f t="shared" si="5"/>
        <v>-21291</v>
      </c>
      <c r="I23" s="57" t="s">
        <v>122</v>
      </c>
      <c r="J23" s="58" t="s">
        <v>123</v>
      </c>
      <c r="K23" s="57">
        <v>-21291</v>
      </c>
      <c r="L23" s="57" t="s">
        <v>124</v>
      </c>
      <c r="M23" s="58" t="s">
        <v>125</v>
      </c>
      <c r="N23" s="58"/>
      <c r="O23" s="59" t="s">
        <v>126</v>
      </c>
      <c r="P23" s="59" t="s">
        <v>43</v>
      </c>
    </row>
    <row r="24" spans="1:16" ht="12.75" customHeight="1">
      <c r="A24" s="30" t="str">
        <f t="shared" si="0"/>
        <v> PZP 4.255 </v>
      </c>
      <c r="B24" s="3" t="str">
        <f t="shared" si="1"/>
        <v>I</v>
      </c>
      <c r="C24" s="30">
        <f t="shared" si="2"/>
        <v>42868.573</v>
      </c>
      <c r="D24" t="str">
        <f t="shared" si="3"/>
        <v>vis</v>
      </c>
      <c r="E24">
        <f>VLOOKUP(C24,A!C$21:E$973,3,FALSE)</f>
        <v>-22579.870111317465</v>
      </c>
      <c r="F24" s="3" t="s">
        <v>58</v>
      </c>
      <c r="G24" t="str">
        <f t="shared" si="4"/>
        <v>42868.573</v>
      </c>
      <c r="H24" s="30">
        <f t="shared" si="5"/>
        <v>-21168</v>
      </c>
      <c r="I24" s="57" t="s">
        <v>127</v>
      </c>
      <c r="J24" s="58" t="s">
        <v>128</v>
      </c>
      <c r="K24" s="57">
        <v>-21168</v>
      </c>
      <c r="L24" s="57" t="s">
        <v>129</v>
      </c>
      <c r="M24" s="58" t="s">
        <v>125</v>
      </c>
      <c r="N24" s="58"/>
      <c r="O24" s="59" t="s">
        <v>126</v>
      </c>
      <c r="P24" s="59" t="s">
        <v>43</v>
      </c>
    </row>
    <row r="25" spans="1:16" ht="12.75" customHeight="1">
      <c r="A25" s="30" t="str">
        <f t="shared" si="0"/>
        <v> PZP 4.255 </v>
      </c>
      <c r="B25" s="3" t="str">
        <f t="shared" si="1"/>
        <v>I</v>
      </c>
      <c r="C25" s="30">
        <f t="shared" si="2"/>
        <v>42869.528</v>
      </c>
      <c r="D25" t="str">
        <f t="shared" si="3"/>
        <v>vis</v>
      </c>
      <c r="E25">
        <f>VLOOKUP(C25,A!C$21:E$973,3,FALSE)</f>
        <v>-22577.771233283154</v>
      </c>
      <c r="F25" s="3" t="s">
        <v>58</v>
      </c>
      <c r="G25" t="str">
        <f t="shared" si="4"/>
        <v>42869.528</v>
      </c>
      <c r="H25" s="30">
        <f t="shared" si="5"/>
        <v>-21166</v>
      </c>
      <c r="I25" s="57" t="s">
        <v>130</v>
      </c>
      <c r="J25" s="58" t="s">
        <v>131</v>
      </c>
      <c r="K25" s="57">
        <v>-21166</v>
      </c>
      <c r="L25" s="57" t="s">
        <v>132</v>
      </c>
      <c r="M25" s="58" t="s">
        <v>125</v>
      </c>
      <c r="N25" s="58"/>
      <c r="O25" s="59" t="s">
        <v>126</v>
      </c>
      <c r="P25" s="59" t="s">
        <v>43</v>
      </c>
    </row>
    <row r="26" spans="1:16" ht="12.75" customHeight="1">
      <c r="A26" s="30" t="str">
        <f t="shared" si="0"/>
        <v> PZP 4.255 </v>
      </c>
      <c r="B26" s="3" t="str">
        <f t="shared" si="1"/>
        <v>I</v>
      </c>
      <c r="C26" s="30">
        <f t="shared" si="2"/>
        <v>42874.532</v>
      </c>
      <c r="D26" t="str">
        <f t="shared" si="3"/>
        <v>vis</v>
      </c>
      <c r="E26">
        <f>VLOOKUP(C26,A!C$21:E$973,3,FALSE)</f>
        <v>-22566.77355193899</v>
      </c>
      <c r="F26" s="3" t="s">
        <v>58</v>
      </c>
      <c r="G26" t="str">
        <f t="shared" si="4"/>
        <v>42874.532</v>
      </c>
      <c r="H26" s="30">
        <f t="shared" si="5"/>
        <v>-21155</v>
      </c>
      <c r="I26" s="57" t="s">
        <v>133</v>
      </c>
      <c r="J26" s="58" t="s">
        <v>134</v>
      </c>
      <c r="K26" s="57">
        <v>-21155</v>
      </c>
      <c r="L26" s="57" t="s">
        <v>135</v>
      </c>
      <c r="M26" s="58" t="s">
        <v>125</v>
      </c>
      <c r="N26" s="58"/>
      <c r="O26" s="59" t="s">
        <v>126</v>
      </c>
      <c r="P26" s="59" t="s">
        <v>43</v>
      </c>
    </row>
    <row r="27" spans="1:16" ht="12.75" customHeight="1">
      <c r="A27" s="30" t="str">
        <f t="shared" si="0"/>
        <v> PZP 4.255 </v>
      </c>
      <c r="B27" s="3" t="str">
        <f t="shared" si="1"/>
        <v>I</v>
      </c>
      <c r="C27" s="30">
        <f t="shared" si="2"/>
        <v>42894.528</v>
      </c>
      <c r="D27" t="str">
        <f t="shared" si="3"/>
        <v>vis</v>
      </c>
      <c r="E27">
        <f>VLOOKUP(C27,A!C$21:E$973,3,FALSE)</f>
        <v>-22522.826782123277</v>
      </c>
      <c r="F27" s="3" t="s">
        <v>58</v>
      </c>
      <c r="G27" t="str">
        <f t="shared" si="4"/>
        <v>42894.528</v>
      </c>
      <c r="H27" s="30">
        <f t="shared" si="5"/>
        <v>-21111</v>
      </c>
      <c r="I27" s="57" t="s">
        <v>136</v>
      </c>
      <c r="J27" s="58" t="s">
        <v>137</v>
      </c>
      <c r="K27" s="57">
        <v>-21111</v>
      </c>
      <c r="L27" s="57" t="s">
        <v>138</v>
      </c>
      <c r="M27" s="58" t="s">
        <v>125</v>
      </c>
      <c r="N27" s="58"/>
      <c r="O27" s="59" t="s">
        <v>126</v>
      </c>
      <c r="P27" s="59" t="s">
        <v>43</v>
      </c>
    </row>
    <row r="28" spans="1:16" ht="12.75" customHeight="1">
      <c r="A28" s="30" t="str">
        <f t="shared" si="0"/>
        <v> PZP 4.255 </v>
      </c>
      <c r="B28" s="3" t="str">
        <f t="shared" si="1"/>
        <v>II</v>
      </c>
      <c r="C28" s="30">
        <f t="shared" si="2"/>
        <v>42933.457</v>
      </c>
      <c r="D28" t="str">
        <f t="shared" si="3"/>
        <v>vis</v>
      </c>
      <c r="E28">
        <f>VLOOKUP(C28,A!C$21:E$973,3,FALSE)</f>
        <v>-22437.269480555155</v>
      </c>
      <c r="F28" s="3" t="s">
        <v>58</v>
      </c>
      <c r="G28" t="str">
        <f t="shared" si="4"/>
        <v>42933.457</v>
      </c>
      <c r="H28" s="30">
        <f t="shared" si="5"/>
        <v>-21025.5</v>
      </c>
      <c r="I28" s="57" t="s">
        <v>139</v>
      </c>
      <c r="J28" s="58" t="s">
        <v>140</v>
      </c>
      <c r="K28" s="57">
        <v>-21025.5</v>
      </c>
      <c r="L28" s="57" t="s">
        <v>141</v>
      </c>
      <c r="M28" s="58" t="s">
        <v>125</v>
      </c>
      <c r="N28" s="58"/>
      <c r="O28" s="59" t="s">
        <v>126</v>
      </c>
      <c r="P28" s="59" t="s">
        <v>43</v>
      </c>
    </row>
    <row r="29" spans="1:16" ht="12.75" customHeight="1">
      <c r="A29" s="30" t="str">
        <f t="shared" si="0"/>
        <v> PZP 4.255 </v>
      </c>
      <c r="B29" s="3" t="str">
        <f t="shared" si="1"/>
        <v>I</v>
      </c>
      <c r="C29" s="30">
        <f t="shared" si="2"/>
        <v>42992.364</v>
      </c>
      <c r="D29" t="str">
        <f t="shared" si="3"/>
        <v>vis</v>
      </c>
      <c r="E29">
        <f>VLOOKUP(C29,A!C$21:E$973,3,FALSE)</f>
        <v>-22307.80496917616</v>
      </c>
      <c r="F29" s="3" t="s">
        <v>58</v>
      </c>
      <c r="G29" t="str">
        <f t="shared" si="4"/>
        <v>42992.364</v>
      </c>
      <c r="H29" s="30">
        <f t="shared" si="5"/>
        <v>-20896</v>
      </c>
      <c r="I29" s="57" t="s">
        <v>142</v>
      </c>
      <c r="J29" s="58" t="s">
        <v>143</v>
      </c>
      <c r="K29" s="57">
        <v>-20896</v>
      </c>
      <c r="L29" s="57" t="s">
        <v>144</v>
      </c>
      <c r="M29" s="58" t="s">
        <v>125</v>
      </c>
      <c r="N29" s="58"/>
      <c r="O29" s="59" t="s">
        <v>126</v>
      </c>
      <c r="P29" s="59" t="s">
        <v>43</v>
      </c>
    </row>
    <row r="30" spans="1:16" ht="12.75" customHeight="1">
      <c r="A30" s="30" t="str">
        <f t="shared" si="0"/>
        <v> PZP 4.255 </v>
      </c>
      <c r="B30" s="3" t="str">
        <f t="shared" si="1"/>
        <v>I</v>
      </c>
      <c r="C30" s="30">
        <f t="shared" si="2"/>
        <v>43034.23</v>
      </c>
      <c r="D30" t="str">
        <f t="shared" si="3"/>
        <v>vis</v>
      </c>
      <c r="E30">
        <f>VLOOKUP(C30,A!C$21:E$973,3,FALSE)</f>
        <v>-22215.79279348578</v>
      </c>
      <c r="F30" s="3" t="s">
        <v>58</v>
      </c>
      <c r="G30" t="str">
        <f t="shared" si="4"/>
        <v>43034.230</v>
      </c>
      <c r="H30" s="30">
        <f t="shared" si="5"/>
        <v>-20804</v>
      </c>
      <c r="I30" s="57" t="s">
        <v>145</v>
      </c>
      <c r="J30" s="58" t="s">
        <v>146</v>
      </c>
      <c r="K30" s="57">
        <v>-20804</v>
      </c>
      <c r="L30" s="57" t="s">
        <v>124</v>
      </c>
      <c r="M30" s="58" t="s">
        <v>125</v>
      </c>
      <c r="N30" s="58"/>
      <c r="O30" s="59" t="s">
        <v>126</v>
      </c>
      <c r="P30" s="59" t="s">
        <v>43</v>
      </c>
    </row>
    <row r="31" spans="1:16" ht="12.75" customHeight="1">
      <c r="A31" s="30" t="str">
        <f t="shared" si="0"/>
        <v> PZP 4.255 </v>
      </c>
      <c r="B31" s="3" t="str">
        <f t="shared" si="1"/>
        <v>I</v>
      </c>
      <c r="C31" s="30">
        <f t="shared" si="2"/>
        <v>43253.519</v>
      </c>
      <c r="D31" t="str">
        <f t="shared" si="3"/>
        <v>vis</v>
      </c>
      <c r="E31">
        <f>VLOOKUP(C31,A!C$21:E$973,3,FALSE)</f>
        <v>-21733.84424346985</v>
      </c>
      <c r="F31" s="3" t="s">
        <v>58</v>
      </c>
      <c r="G31" t="str">
        <f t="shared" si="4"/>
        <v>43253.519</v>
      </c>
      <c r="H31" s="30">
        <f t="shared" si="5"/>
        <v>-20322</v>
      </c>
      <c r="I31" s="57" t="s">
        <v>147</v>
      </c>
      <c r="J31" s="58" t="s">
        <v>148</v>
      </c>
      <c r="K31" s="57">
        <v>-20322</v>
      </c>
      <c r="L31" s="57" t="s">
        <v>149</v>
      </c>
      <c r="M31" s="58" t="s">
        <v>125</v>
      </c>
      <c r="N31" s="58"/>
      <c r="O31" s="59" t="s">
        <v>126</v>
      </c>
      <c r="P31" s="59" t="s">
        <v>43</v>
      </c>
    </row>
    <row r="32" spans="1:16" ht="12.75" customHeight="1">
      <c r="A32" s="30" t="str">
        <f t="shared" si="0"/>
        <v> PZP 4.255 </v>
      </c>
      <c r="B32" s="3" t="str">
        <f t="shared" si="1"/>
        <v>II</v>
      </c>
      <c r="C32" s="30">
        <f t="shared" si="2"/>
        <v>43272.413</v>
      </c>
      <c r="D32" t="str">
        <f t="shared" si="3"/>
        <v>vis</v>
      </c>
      <c r="E32">
        <f>VLOOKUP(C32,A!C$21:E$973,3,FALSE)</f>
        <v>-21692.31942506126</v>
      </c>
      <c r="F32" s="3" t="s">
        <v>58</v>
      </c>
      <c r="G32" t="str">
        <f t="shared" si="4"/>
        <v>43272.413</v>
      </c>
      <c r="H32" s="30">
        <f t="shared" si="5"/>
        <v>-20280.5</v>
      </c>
      <c r="I32" s="57" t="s">
        <v>150</v>
      </c>
      <c r="J32" s="58" t="s">
        <v>151</v>
      </c>
      <c r="K32" s="57">
        <v>-20280.5</v>
      </c>
      <c r="L32" s="57" t="s">
        <v>152</v>
      </c>
      <c r="M32" s="58" t="s">
        <v>125</v>
      </c>
      <c r="N32" s="58"/>
      <c r="O32" s="59" t="s">
        <v>126</v>
      </c>
      <c r="P32" s="59" t="s">
        <v>43</v>
      </c>
    </row>
    <row r="33" spans="1:16" ht="12.75" customHeight="1">
      <c r="A33" s="30" t="str">
        <f t="shared" si="0"/>
        <v> PZP 4.255 </v>
      </c>
      <c r="B33" s="3" t="str">
        <f t="shared" si="1"/>
        <v>I</v>
      </c>
      <c r="C33" s="30">
        <f t="shared" si="2"/>
        <v>43279.452</v>
      </c>
      <c r="D33" t="str">
        <f t="shared" si="3"/>
        <v>vis</v>
      </c>
      <c r="E33">
        <f>VLOOKUP(C33,A!C$21:E$973,3,FALSE)</f>
        <v>-21676.84926539269</v>
      </c>
      <c r="F33" s="3" t="s">
        <v>58</v>
      </c>
      <c r="G33" t="str">
        <f t="shared" si="4"/>
        <v>43279.452</v>
      </c>
      <c r="H33" s="30">
        <f t="shared" si="5"/>
        <v>-20265</v>
      </c>
      <c r="I33" s="57" t="s">
        <v>153</v>
      </c>
      <c r="J33" s="58" t="s">
        <v>154</v>
      </c>
      <c r="K33" s="57">
        <v>-20265</v>
      </c>
      <c r="L33" s="57" t="s">
        <v>155</v>
      </c>
      <c r="M33" s="58" t="s">
        <v>125</v>
      </c>
      <c r="N33" s="58"/>
      <c r="O33" s="59" t="s">
        <v>126</v>
      </c>
      <c r="P33" s="59" t="s">
        <v>43</v>
      </c>
    </row>
    <row r="34" spans="1:16" ht="12.75" customHeight="1">
      <c r="A34" s="30" t="str">
        <f t="shared" si="0"/>
        <v> PZP 4.255 </v>
      </c>
      <c r="B34" s="3" t="str">
        <f t="shared" si="1"/>
        <v>I</v>
      </c>
      <c r="C34" s="30">
        <f t="shared" si="2"/>
        <v>43279.49</v>
      </c>
      <c r="D34" t="str">
        <f t="shared" si="3"/>
        <v>vis</v>
      </c>
      <c r="E34">
        <f>VLOOKUP(C34,A!C$21:E$973,3,FALSE)</f>
        <v>-21676.76574982693</v>
      </c>
      <c r="F34" s="3" t="s">
        <v>58</v>
      </c>
      <c r="G34" t="str">
        <f t="shared" si="4"/>
        <v>43279.490</v>
      </c>
      <c r="H34" s="30">
        <f t="shared" si="5"/>
        <v>-20265</v>
      </c>
      <c r="I34" s="57" t="s">
        <v>156</v>
      </c>
      <c r="J34" s="58" t="s">
        <v>157</v>
      </c>
      <c r="K34" s="57">
        <v>-20265</v>
      </c>
      <c r="L34" s="57" t="s">
        <v>158</v>
      </c>
      <c r="M34" s="58" t="s">
        <v>125</v>
      </c>
      <c r="N34" s="58"/>
      <c r="O34" s="59" t="s">
        <v>126</v>
      </c>
      <c r="P34" s="59" t="s">
        <v>43</v>
      </c>
    </row>
    <row r="35" spans="1:16" ht="12.75" customHeight="1">
      <c r="A35" s="30" t="str">
        <f t="shared" si="0"/>
        <v> PZP 4.255 </v>
      </c>
      <c r="B35" s="3" t="str">
        <f t="shared" si="1"/>
        <v>I</v>
      </c>
      <c r="C35" s="30">
        <f t="shared" si="2"/>
        <v>43423.221</v>
      </c>
      <c r="D35" t="str">
        <f t="shared" si="3"/>
        <v>vis</v>
      </c>
      <c r="E35">
        <f>VLOOKUP(C35,A!C$21:E$973,3,FALSE)</f>
        <v>-21360.876913440516</v>
      </c>
      <c r="F35" s="3" t="s">
        <v>58</v>
      </c>
      <c r="G35" t="str">
        <f t="shared" si="4"/>
        <v>43423.221</v>
      </c>
      <c r="H35" s="30">
        <f t="shared" si="5"/>
        <v>-19949</v>
      </c>
      <c r="I35" s="57" t="s">
        <v>159</v>
      </c>
      <c r="J35" s="58" t="s">
        <v>160</v>
      </c>
      <c r="K35" s="57">
        <v>-19949</v>
      </c>
      <c r="L35" s="57" t="s">
        <v>161</v>
      </c>
      <c r="M35" s="58" t="s">
        <v>125</v>
      </c>
      <c r="N35" s="58"/>
      <c r="O35" s="59" t="s">
        <v>126</v>
      </c>
      <c r="P35" s="59" t="s">
        <v>43</v>
      </c>
    </row>
    <row r="36" spans="1:16" ht="12.75" customHeight="1">
      <c r="A36" s="30" t="str">
        <f t="shared" si="0"/>
        <v> PZP 4.255 </v>
      </c>
      <c r="B36" s="3" t="str">
        <f t="shared" si="1"/>
        <v>I</v>
      </c>
      <c r="C36" s="30">
        <f t="shared" si="2"/>
        <v>43668.488</v>
      </c>
      <c r="D36" t="str">
        <f t="shared" si="3"/>
        <v>vis</v>
      </c>
      <c r="E36">
        <f>VLOOKUP(C36,A!C$21:E$973,3,FALSE)</f>
        <v>-20821.83448533533</v>
      </c>
      <c r="F36" s="3" t="s">
        <v>58</v>
      </c>
      <c r="G36" t="str">
        <f t="shared" si="4"/>
        <v>43668.488</v>
      </c>
      <c r="H36" s="30">
        <f t="shared" si="5"/>
        <v>-19410</v>
      </c>
      <c r="I36" s="57" t="s">
        <v>162</v>
      </c>
      <c r="J36" s="58" t="s">
        <v>163</v>
      </c>
      <c r="K36" s="57">
        <v>-19410</v>
      </c>
      <c r="L36" s="57" t="s">
        <v>164</v>
      </c>
      <c r="M36" s="58" t="s">
        <v>125</v>
      </c>
      <c r="N36" s="58"/>
      <c r="O36" s="59" t="s">
        <v>126</v>
      </c>
      <c r="P36" s="59" t="s">
        <v>43</v>
      </c>
    </row>
    <row r="37" spans="1:16" ht="12.75" customHeight="1">
      <c r="A37" s="30" t="str">
        <f t="shared" si="0"/>
        <v> PZP 4.255 </v>
      </c>
      <c r="B37" s="3" t="str">
        <f t="shared" si="1"/>
        <v>I</v>
      </c>
      <c r="C37" s="30">
        <f t="shared" si="2"/>
        <v>43685.347</v>
      </c>
      <c r="D37" t="str">
        <f t="shared" si="3"/>
        <v>vis</v>
      </c>
      <c r="E37">
        <f>VLOOKUP(C37,A!C$21:E$973,3,FALSE)</f>
        <v>-20784.78214525115</v>
      </c>
      <c r="F37" s="3" t="s">
        <v>58</v>
      </c>
      <c r="G37" t="str">
        <f t="shared" si="4"/>
        <v>43685.347</v>
      </c>
      <c r="H37" s="30">
        <f t="shared" si="5"/>
        <v>-19373</v>
      </c>
      <c r="I37" s="57" t="s">
        <v>165</v>
      </c>
      <c r="J37" s="58" t="s">
        <v>166</v>
      </c>
      <c r="K37" s="57">
        <v>-19373</v>
      </c>
      <c r="L37" s="57" t="s">
        <v>167</v>
      </c>
      <c r="M37" s="58" t="s">
        <v>125</v>
      </c>
      <c r="N37" s="58"/>
      <c r="O37" s="59" t="s">
        <v>126</v>
      </c>
      <c r="P37" s="59" t="s">
        <v>43</v>
      </c>
    </row>
    <row r="38" spans="1:16" ht="12.75" customHeight="1">
      <c r="A38" s="30" t="str">
        <f t="shared" si="0"/>
        <v> PZP 4.255 </v>
      </c>
      <c r="B38" s="3" t="str">
        <f t="shared" si="1"/>
        <v>II</v>
      </c>
      <c r="C38" s="30">
        <f t="shared" si="2"/>
        <v>43759.261</v>
      </c>
      <c r="D38" t="str">
        <f t="shared" si="3"/>
        <v>vis</v>
      </c>
      <c r="E38">
        <f>VLOOKUP(C38,A!C$21:E$973,3,FALSE)</f>
        <v>-20622.335578729908</v>
      </c>
      <c r="F38" s="3" t="s">
        <v>58</v>
      </c>
      <c r="G38" t="str">
        <f t="shared" si="4"/>
        <v>43759.261</v>
      </c>
      <c r="H38" s="30">
        <f t="shared" si="5"/>
        <v>-19210.5</v>
      </c>
      <c r="I38" s="57" t="s">
        <v>168</v>
      </c>
      <c r="J38" s="58" t="s">
        <v>169</v>
      </c>
      <c r="K38" s="57">
        <v>-19210.5</v>
      </c>
      <c r="L38" s="57" t="s">
        <v>164</v>
      </c>
      <c r="M38" s="58" t="s">
        <v>125</v>
      </c>
      <c r="N38" s="58"/>
      <c r="O38" s="59" t="s">
        <v>126</v>
      </c>
      <c r="P38" s="59" t="s">
        <v>43</v>
      </c>
    </row>
    <row r="39" spans="1:16" ht="12.75" customHeight="1">
      <c r="A39" s="30" t="str">
        <f t="shared" si="0"/>
        <v> PZP 4.255 </v>
      </c>
      <c r="B39" s="3" t="str">
        <f t="shared" si="1"/>
        <v>I</v>
      </c>
      <c r="C39" s="30">
        <f t="shared" si="2"/>
        <v>44012.484</v>
      </c>
      <c r="D39" t="str">
        <f t="shared" si="3"/>
        <v>vis</v>
      </c>
      <c r="E39">
        <f>VLOOKUP(C39,A!C$21:E$973,3,FALSE)</f>
        <v>-20065.807628487604</v>
      </c>
      <c r="F39" s="3" t="s">
        <v>58</v>
      </c>
      <c r="G39" t="str">
        <f t="shared" si="4"/>
        <v>44012.484</v>
      </c>
      <c r="H39" s="30">
        <f t="shared" si="5"/>
        <v>-18654</v>
      </c>
      <c r="I39" s="57" t="s">
        <v>170</v>
      </c>
      <c r="J39" s="58" t="s">
        <v>171</v>
      </c>
      <c r="K39" s="57">
        <v>-18654</v>
      </c>
      <c r="L39" s="57" t="s">
        <v>172</v>
      </c>
      <c r="M39" s="58" t="s">
        <v>125</v>
      </c>
      <c r="N39" s="58"/>
      <c r="O39" s="59" t="s">
        <v>126</v>
      </c>
      <c r="P39" s="59" t="s">
        <v>43</v>
      </c>
    </row>
    <row r="40" spans="1:16" ht="12.75" customHeight="1">
      <c r="A40" s="30" t="str">
        <f t="shared" si="0"/>
        <v>IBVS 3709 </v>
      </c>
      <c r="B40" s="3" t="str">
        <f t="shared" si="1"/>
        <v>I</v>
      </c>
      <c r="C40" s="30">
        <f t="shared" si="2"/>
        <v>44725.473</v>
      </c>
      <c r="D40" t="str">
        <f t="shared" si="3"/>
        <v>vis</v>
      </c>
      <c r="E40">
        <f>VLOOKUP(C40,A!C$21:E$973,3,FALSE)</f>
        <v>-18498.81605696641</v>
      </c>
      <c r="F40" s="3" t="s">
        <v>58</v>
      </c>
      <c r="G40" t="str">
        <f t="shared" si="4"/>
        <v>44725.473</v>
      </c>
      <c r="H40" s="30">
        <f t="shared" si="5"/>
        <v>-17087</v>
      </c>
      <c r="I40" s="57" t="s">
        <v>173</v>
      </c>
      <c r="J40" s="58" t="s">
        <v>174</v>
      </c>
      <c r="K40" s="57">
        <v>-17087</v>
      </c>
      <c r="L40" s="57" t="s">
        <v>132</v>
      </c>
      <c r="M40" s="58" t="s">
        <v>125</v>
      </c>
      <c r="N40" s="58"/>
      <c r="O40" s="59" t="s">
        <v>175</v>
      </c>
      <c r="P40" s="60" t="s">
        <v>46</v>
      </c>
    </row>
    <row r="41" spans="1:16" ht="12.75" customHeight="1">
      <c r="A41" s="30" t="str">
        <f t="shared" si="0"/>
        <v>IBVS 3709 </v>
      </c>
      <c r="B41" s="3" t="str">
        <f t="shared" si="1"/>
        <v>I</v>
      </c>
      <c r="C41" s="30">
        <f t="shared" si="2"/>
        <v>44760.501</v>
      </c>
      <c r="D41" t="str">
        <f t="shared" si="3"/>
        <v>vis</v>
      </c>
      <c r="E41">
        <f>VLOOKUP(C41,A!C$21:E$973,3,FALSE)</f>
        <v>-18421.832287557285</v>
      </c>
      <c r="F41" s="3" t="s">
        <v>58</v>
      </c>
      <c r="G41" t="str">
        <f t="shared" si="4"/>
        <v>44760.501</v>
      </c>
      <c r="H41" s="30">
        <f t="shared" si="5"/>
        <v>-17010</v>
      </c>
      <c r="I41" s="57" t="s">
        <v>176</v>
      </c>
      <c r="J41" s="58" t="s">
        <v>177</v>
      </c>
      <c r="K41" s="57">
        <v>-17010</v>
      </c>
      <c r="L41" s="57" t="s">
        <v>178</v>
      </c>
      <c r="M41" s="58" t="s">
        <v>125</v>
      </c>
      <c r="N41" s="58"/>
      <c r="O41" s="59" t="s">
        <v>175</v>
      </c>
      <c r="P41" s="60" t="s">
        <v>46</v>
      </c>
    </row>
    <row r="42" spans="1:16" ht="12.75" customHeight="1">
      <c r="A42" s="30" t="str">
        <f t="shared" si="0"/>
        <v>IBVS 3709 </v>
      </c>
      <c r="B42" s="3" t="str">
        <f t="shared" si="1"/>
        <v>I</v>
      </c>
      <c r="C42" s="30">
        <f t="shared" si="2"/>
        <v>44760.515</v>
      </c>
      <c r="D42" t="str">
        <f t="shared" si="3"/>
        <v>vis</v>
      </c>
      <c r="E42">
        <f>VLOOKUP(C42,A!C$21:E$973,3,FALSE)</f>
        <v>-18421.80151866463</v>
      </c>
      <c r="F42" s="3" t="s">
        <v>58</v>
      </c>
      <c r="G42" t="str">
        <f t="shared" si="4"/>
        <v>44760.515</v>
      </c>
      <c r="H42" s="30">
        <f t="shared" si="5"/>
        <v>-17010</v>
      </c>
      <c r="I42" s="57" t="s">
        <v>179</v>
      </c>
      <c r="J42" s="58" t="s">
        <v>180</v>
      </c>
      <c r="K42" s="57">
        <v>-17010</v>
      </c>
      <c r="L42" s="57" t="s">
        <v>158</v>
      </c>
      <c r="M42" s="58" t="s">
        <v>125</v>
      </c>
      <c r="N42" s="58"/>
      <c r="O42" s="59" t="s">
        <v>175</v>
      </c>
      <c r="P42" s="60" t="s">
        <v>46</v>
      </c>
    </row>
    <row r="43" spans="1:16" ht="12.75" customHeight="1">
      <c r="A43" s="30" t="str">
        <f aca="true" t="shared" si="6" ref="A43:A74">P43</f>
        <v>IBVS 3709 </v>
      </c>
      <c r="B43" s="3" t="str">
        <f aca="true" t="shared" si="7" ref="B43:B74">IF(H43=INT(H43),"I","II")</f>
        <v>I</v>
      </c>
      <c r="C43" s="30">
        <f aca="true" t="shared" si="8" ref="C43:C74">1*G43</f>
        <v>44761.409</v>
      </c>
      <c r="D43" t="str">
        <f aca="true" t="shared" si="9" ref="D43:D74">VLOOKUP(F43,I$1:J$5,2,FALSE)</f>
        <v>vis</v>
      </c>
      <c r="E43">
        <f>VLOOKUP(C43,A!C$21:E$973,3,FALSE)</f>
        <v>-18419.836705091155</v>
      </c>
      <c r="F43" s="3" t="s">
        <v>58</v>
      </c>
      <c r="G43" t="str">
        <f aca="true" t="shared" si="10" ref="G43:G74">MID(I43,3,LEN(I43)-3)</f>
        <v>44761.409</v>
      </c>
      <c r="H43" s="30">
        <f aca="true" t="shared" si="11" ref="H43:H74">1*K43</f>
        <v>-17008</v>
      </c>
      <c r="I43" s="57" t="s">
        <v>181</v>
      </c>
      <c r="J43" s="58" t="s">
        <v>182</v>
      </c>
      <c r="K43" s="57">
        <v>-17008</v>
      </c>
      <c r="L43" s="57" t="s">
        <v>183</v>
      </c>
      <c r="M43" s="58" t="s">
        <v>125</v>
      </c>
      <c r="N43" s="58"/>
      <c r="O43" s="59" t="s">
        <v>175</v>
      </c>
      <c r="P43" s="60" t="s">
        <v>46</v>
      </c>
    </row>
    <row r="44" spans="1:16" ht="12.75" customHeight="1">
      <c r="A44" s="30" t="str">
        <f t="shared" si="6"/>
        <v>IBVS 3709 </v>
      </c>
      <c r="B44" s="3" t="str">
        <f t="shared" si="7"/>
        <v>II</v>
      </c>
      <c r="C44" s="30">
        <f t="shared" si="8"/>
        <v>44779.398</v>
      </c>
      <c r="D44" t="str">
        <f t="shared" si="9"/>
        <v>vis</v>
      </c>
      <c r="E44">
        <f>VLOOKUP(C44,A!C$21:E$973,3,FALSE)</f>
        <v>-18380.300875814548</v>
      </c>
      <c r="F44" s="3" t="s">
        <v>58</v>
      </c>
      <c r="G44" t="str">
        <f t="shared" si="10"/>
        <v>44779.398</v>
      </c>
      <c r="H44" s="30">
        <f t="shared" si="11"/>
        <v>-16968.5</v>
      </c>
      <c r="I44" s="57" t="s">
        <v>184</v>
      </c>
      <c r="J44" s="58" t="s">
        <v>185</v>
      </c>
      <c r="K44" s="57">
        <v>-16968.5</v>
      </c>
      <c r="L44" s="57" t="s">
        <v>158</v>
      </c>
      <c r="M44" s="58" t="s">
        <v>125</v>
      </c>
      <c r="N44" s="58"/>
      <c r="O44" s="59" t="s">
        <v>175</v>
      </c>
      <c r="P44" s="60" t="s">
        <v>46</v>
      </c>
    </row>
    <row r="45" spans="1:16" ht="12.75" customHeight="1">
      <c r="A45" s="30" t="str">
        <f t="shared" si="6"/>
        <v> GEOS 18 </v>
      </c>
      <c r="B45" s="3" t="str">
        <f t="shared" si="7"/>
        <v>I</v>
      </c>
      <c r="C45" s="30">
        <f t="shared" si="8"/>
        <v>45545.403</v>
      </c>
      <c r="D45" t="str">
        <f t="shared" si="9"/>
        <v>vis</v>
      </c>
      <c r="E45">
        <f>VLOOKUP(C45,A!C$21:E$973,3,FALSE)</f>
        <v>-16696.79190338568</v>
      </c>
      <c r="F45" s="3" t="s">
        <v>58</v>
      </c>
      <c r="G45" t="str">
        <f t="shared" si="10"/>
        <v>45545.403</v>
      </c>
      <c r="H45" s="30">
        <f t="shared" si="11"/>
        <v>-15285</v>
      </c>
      <c r="I45" s="57" t="s">
        <v>186</v>
      </c>
      <c r="J45" s="58" t="s">
        <v>187</v>
      </c>
      <c r="K45" s="57">
        <v>-15285</v>
      </c>
      <c r="L45" s="57" t="s">
        <v>188</v>
      </c>
      <c r="M45" s="58" t="s">
        <v>189</v>
      </c>
      <c r="N45" s="58"/>
      <c r="O45" s="59" t="s">
        <v>190</v>
      </c>
      <c r="P45" s="59" t="s">
        <v>47</v>
      </c>
    </row>
    <row r="46" spans="1:16" ht="12.75" customHeight="1">
      <c r="A46" s="30" t="str">
        <f t="shared" si="6"/>
        <v>IBVS 3709 </v>
      </c>
      <c r="B46" s="3" t="str">
        <f t="shared" si="7"/>
        <v>I</v>
      </c>
      <c r="C46" s="30">
        <f t="shared" si="8"/>
        <v>45879.351</v>
      </c>
      <c r="D46" t="str">
        <f t="shared" si="9"/>
        <v>vis</v>
      </c>
      <c r="E46">
        <f>VLOOKUP(C46,A!C$21:E$973,3,FALSE)</f>
        <v>-15962.848320348123</v>
      </c>
      <c r="F46" s="3" t="s">
        <v>58</v>
      </c>
      <c r="G46" t="str">
        <f t="shared" si="10"/>
        <v>45879.351</v>
      </c>
      <c r="H46" s="30">
        <f t="shared" si="11"/>
        <v>-14551</v>
      </c>
      <c r="I46" s="57" t="s">
        <v>191</v>
      </c>
      <c r="J46" s="58" t="s">
        <v>192</v>
      </c>
      <c r="K46" s="57">
        <v>-14551</v>
      </c>
      <c r="L46" s="57" t="s">
        <v>193</v>
      </c>
      <c r="M46" s="58" t="s">
        <v>125</v>
      </c>
      <c r="N46" s="58"/>
      <c r="O46" s="59" t="s">
        <v>175</v>
      </c>
      <c r="P46" s="60" t="s">
        <v>46</v>
      </c>
    </row>
    <row r="47" spans="1:16" ht="12.75" customHeight="1">
      <c r="A47" s="30" t="str">
        <f t="shared" si="6"/>
        <v> GEOS 18 </v>
      </c>
      <c r="B47" s="3" t="str">
        <f t="shared" si="7"/>
        <v>I</v>
      </c>
      <c r="C47" s="30">
        <f t="shared" si="8"/>
        <v>45903.479</v>
      </c>
      <c r="D47" t="str">
        <f t="shared" si="9"/>
        <v>vis</v>
      </c>
      <c r="E47">
        <f>VLOOKUP(C47,A!C$21:E$973,3,FALSE)</f>
        <v>-15909.820331644709</v>
      </c>
      <c r="F47" s="3" t="s">
        <v>58</v>
      </c>
      <c r="G47" t="str">
        <f t="shared" si="10"/>
        <v>45903.479</v>
      </c>
      <c r="H47" s="30">
        <f t="shared" si="11"/>
        <v>-14498</v>
      </c>
      <c r="I47" s="57" t="s">
        <v>194</v>
      </c>
      <c r="J47" s="58" t="s">
        <v>195</v>
      </c>
      <c r="K47" s="57">
        <v>-14498</v>
      </c>
      <c r="L47" s="57" t="s">
        <v>196</v>
      </c>
      <c r="M47" s="58" t="s">
        <v>189</v>
      </c>
      <c r="N47" s="58"/>
      <c r="O47" s="59" t="s">
        <v>197</v>
      </c>
      <c r="P47" s="59" t="s">
        <v>47</v>
      </c>
    </row>
    <row r="48" spans="1:16" ht="12.75" customHeight="1">
      <c r="A48" s="30" t="str">
        <f t="shared" si="6"/>
        <v> GEOS 18 </v>
      </c>
      <c r="B48" s="3" t="str">
        <f t="shared" si="7"/>
        <v>I</v>
      </c>
      <c r="C48" s="30">
        <f t="shared" si="8"/>
        <v>45903.486</v>
      </c>
      <c r="D48" t="str">
        <f t="shared" si="9"/>
        <v>vis</v>
      </c>
      <c r="E48">
        <f>VLOOKUP(C48,A!C$21:E$973,3,FALSE)</f>
        <v>-15909.804947198389</v>
      </c>
      <c r="F48" s="3" t="s">
        <v>58</v>
      </c>
      <c r="G48" t="str">
        <f t="shared" si="10"/>
        <v>45903.486</v>
      </c>
      <c r="H48" s="30">
        <f t="shared" si="11"/>
        <v>-14498</v>
      </c>
      <c r="I48" s="57" t="s">
        <v>198</v>
      </c>
      <c r="J48" s="58" t="s">
        <v>199</v>
      </c>
      <c r="K48" s="57">
        <v>-14498</v>
      </c>
      <c r="L48" s="57" t="s">
        <v>200</v>
      </c>
      <c r="M48" s="58" t="s">
        <v>189</v>
      </c>
      <c r="N48" s="58"/>
      <c r="O48" s="59" t="s">
        <v>190</v>
      </c>
      <c r="P48" s="59" t="s">
        <v>47</v>
      </c>
    </row>
    <row r="49" spans="1:16" ht="12.75" customHeight="1">
      <c r="A49" s="30" t="str">
        <f t="shared" si="6"/>
        <v> GEOS 18 </v>
      </c>
      <c r="B49" s="3" t="str">
        <f t="shared" si="7"/>
        <v>I</v>
      </c>
      <c r="C49" s="30">
        <f t="shared" si="8"/>
        <v>45903.5</v>
      </c>
      <c r="D49" t="str">
        <f t="shared" si="9"/>
        <v>vis</v>
      </c>
      <c r="E49">
        <f>VLOOKUP(C49,A!C$21:E$973,3,FALSE)</f>
        <v>-15909.774178305732</v>
      </c>
      <c r="F49" s="3" t="s">
        <v>58</v>
      </c>
      <c r="G49" t="str">
        <f t="shared" si="10"/>
        <v>45903.500</v>
      </c>
      <c r="H49" s="30">
        <f t="shared" si="11"/>
        <v>-14498</v>
      </c>
      <c r="I49" s="57" t="s">
        <v>201</v>
      </c>
      <c r="J49" s="58" t="s">
        <v>202</v>
      </c>
      <c r="K49" s="57">
        <v>-14498</v>
      </c>
      <c r="L49" s="57" t="s">
        <v>203</v>
      </c>
      <c r="M49" s="58" t="s">
        <v>189</v>
      </c>
      <c r="N49" s="58"/>
      <c r="O49" s="59" t="s">
        <v>204</v>
      </c>
      <c r="P49" s="59" t="s">
        <v>47</v>
      </c>
    </row>
    <row r="50" spans="1:16" ht="12.75" customHeight="1">
      <c r="A50" s="30" t="str">
        <f t="shared" si="6"/>
        <v> GEOS 18 </v>
      </c>
      <c r="B50" s="3" t="str">
        <f t="shared" si="7"/>
        <v>I</v>
      </c>
      <c r="C50" s="30">
        <f t="shared" si="8"/>
        <v>45903.503</v>
      </c>
      <c r="D50" t="str">
        <f t="shared" si="9"/>
        <v>vis</v>
      </c>
      <c r="E50">
        <f>VLOOKUP(C50,A!C$21:E$973,3,FALSE)</f>
        <v>-15909.7675849716</v>
      </c>
      <c r="F50" s="3" t="s">
        <v>58</v>
      </c>
      <c r="G50" t="str">
        <f t="shared" si="10"/>
        <v>45903.503</v>
      </c>
      <c r="H50" s="30">
        <f t="shared" si="11"/>
        <v>-14498</v>
      </c>
      <c r="I50" s="57" t="s">
        <v>205</v>
      </c>
      <c r="J50" s="58" t="s">
        <v>206</v>
      </c>
      <c r="K50" s="57">
        <v>-14498</v>
      </c>
      <c r="L50" s="57" t="s">
        <v>207</v>
      </c>
      <c r="M50" s="58" t="s">
        <v>189</v>
      </c>
      <c r="N50" s="58"/>
      <c r="O50" s="59" t="s">
        <v>208</v>
      </c>
      <c r="P50" s="59" t="s">
        <v>47</v>
      </c>
    </row>
    <row r="51" spans="1:16" ht="12.75" customHeight="1">
      <c r="A51" s="30" t="str">
        <f t="shared" si="6"/>
        <v> GEOS 18 </v>
      </c>
      <c r="B51" s="3" t="str">
        <f t="shared" si="7"/>
        <v>II</v>
      </c>
      <c r="C51" s="30">
        <f t="shared" si="8"/>
        <v>45905.528</v>
      </c>
      <c r="D51" t="str">
        <f t="shared" si="9"/>
        <v>vis</v>
      </c>
      <c r="E51">
        <f>VLOOKUP(C51,A!C$21:E$973,3,FALSE)</f>
        <v>-15905.317084427646</v>
      </c>
      <c r="F51" s="3" t="s">
        <v>58</v>
      </c>
      <c r="G51" t="str">
        <f t="shared" si="10"/>
        <v>45905.528</v>
      </c>
      <c r="H51" s="30">
        <f t="shared" si="11"/>
        <v>-14493.5</v>
      </c>
      <c r="I51" s="57" t="s">
        <v>209</v>
      </c>
      <c r="J51" s="58" t="s">
        <v>210</v>
      </c>
      <c r="K51" s="57">
        <v>-14493.5</v>
      </c>
      <c r="L51" s="57" t="s">
        <v>211</v>
      </c>
      <c r="M51" s="58" t="s">
        <v>189</v>
      </c>
      <c r="N51" s="58"/>
      <c r="O51" s="59" t="s">
        <v>197</v>
      </c>
      <c r="P51" s="59" t="s">
        <v>47</v>
      </c>
    </row>
    <row r="52" spans="1:16" ht="12.75" customHeight="1">
      <c r="A52" s="30" t="str">
        <f t="shared" si="6"/>
        <v> GEOS 18 </v>
      </c>
      <c r="B52" s="3" t="str">
        <f t="shared" si="7"/>
        <v>II</v>
      </c>
      <c r="C52" s="30">
        <f t="shared" si="8"/>
        <v>45905.535</v>
      </c>
      <c r="D52" t="str">
        <f t="shared" si="9"/>
        <v>vis</v>
      </c>
      <c r="E52">
        <f>VLOOKUP(C52,A!C$21:E$973,3,FALSE)</f>
        <v>-15905.30169998131</v>
      </c>
      <c r="F52" s="3" t="s">
        <v>58</v>
      </c>
      <c r="G52" t="str">
        <f t="shared" si="10"/>
        <v>45905.535</v>
      </c>
      <c r="H52" s="30">
        <f t="shared" si="11"/>
        <v>-14493.5</v>
      </c>
      <c r="I52" s="57" t="s">
        <v>212</v>
      </c>
      <c r="J52" s="58" t="s">
        <v>213</v>
      </c>
      <c r="K52" s="57">
        <v>-14493.5</v>
      </c>
      <c r="L52" s="57" t="s">
        <v>214</v>
      </c>
      <c r="M52" s="58" t="s">
        <v>189</v>
      </c>
      <c r="N52" s="58"/>
      <c r="O52" s="59" t="s">
        <v>190</v>
      </c>
      <c r="P52" s="59" t="s">
        <v>47</v>
      </c>
    </row>
    <row r="53" spans="1:16" ht="12.75" customHeight="1">
      <c r="A53" s="30" t="str">
        <f t="shared" si="6"/>
        <v> GEOS 18 </v>
      </c>
      <c r="B53" s="3" t="str">
        <f t="shared" si="7"/>
        <v>II</v>
      </c>
      <c r="C53" s="30">
        <f t="shared" si="8"/>
        <v>45910.524</v>
      </c>
      <c r="D53" t="str">
        <f t="shared" si="9"/>
        <v>vis</v>
      </c>
      <c r="E53">
        <f>VLOOKUP(C53,A!C$21:E$973,3,FALSE)</f>
        <v>-15894.336985307858</v>
      </c>
      <c r="F53" s="3" t="s">
        <v>58</v>
      </c>
      <c r="G53" t="str">
        <f t="shared" si="10"/>
        <v>45910.524</v>
      </c>
      <c r="H53" s="30">
        <f t="shared" si="11"/>
        <v>-14482.5</v>
      </c>
      <c r="I53" s="57" t="s">
        <v>215</v>
      </c>
      <c r="J53" s="58" t="s">
        <v>216</v>
      </c>
      <c r="K53" s="57">
        <v>-14482.5</v>
      </c>
      <c r="L53" s="57" t="s">
        <v>141</v>
      </c>
      <c r="M53" s="58" t="s">
        <v>189</v>
      </c>
      <c r="N53" s="58"/>
      <c r="O53" s="59" t="s">
        <v>190</v>
      </c>
      <c r="P53" s="59" t="s">
        <v>47</v>
      </c>
    </row>
    <row r="54" spans="1:16" ht="12.75" customHeight="1">
      <c r="A54" s="30" t="str">
        <f t="shared" si="6"/>
        <v> GEOS 18 </v>
      </c>
      <c r="B54" s="3" t="str">
        <f t="shared" si="7"/>
        <v>II</v>
      </c>
      <c r="C54" s="30">
        <f t="shared" si="8"/>
        <v>45915.538</v>
      </c>
      <c r="D54" t="str">
        <f t="shared" si="9"/>
        <v>vis</v>
      </c>
      <c r="E54">
        <f>VLOOKUP(C54,A!C$21:E$973,3,FALSE)</f>
        <v>-15883.317326183227</v>
      </c>
      <c r="F54" s="3" t="s">
        <v>58</v>
      </c>
      <c r="G54" t="str">
        <f t="shared" si="10"/>
        <v>45915.538</v>
      </c>
      <c r="H54" s="30">
        <f t="shared" si="11"/>
        <v>-14471.5</v>
      </c>
      <c r="I54" s="57" t="s">
        <v>217</v>
      </c>
      <c r="J54" s="58" t="s">
        <v>218</v>
      </c>
      <c r="K54" s="57">
        <v>-14471.5</v>
      </c>
      <c r="L54" s="57" t="s">
        <v>211</v>
      </c>
      <c r="M54" s="58" t="s">
        <v>189</v>
      </c>
      <c r="N54" s="58"/>
      <c r="O54" s="59" t="s">
        <v>197</v>
      </c>
      <c r="P54" s="59" t="s">
        <v>47</v>
      </c>
    </row>
    <row r="55" spans="1:16" ht="12.75" customHeight="1">
      <c r="A55" s="30" t="str">
        <f t="shared" si="6"/>
        <v>IBVS 3709 </v>
      </c>
      <c r="B55" s="3" t="str">
        <f t="shared" si="7"/>
        <v>II</v>
      </c>
      <c r="C55" s="30">
        <f t="shared" si="8"/>
        <v>46199.443</v>
      </c>
      <c r="D55" t="str">
        <f t="shared" si="9"/>
        <v>vis</v>
      </c>
      <c r="E55">
        <f>VLOOKUP(C55,A!C$21:E$973,3,FALSE)</f>
        <v>-15259.35714992143</v>
      </c>
      <c r="F55" s="3" t="s">
        <v>58</v>
      </c>
      <c r="G55" t="str">
        <f t="shared" si="10"/>
        <v>46199.443</v>
      </c>
      <c r="H55" s="30">
        <f t="shared" si="11"/>
        <v>-13847.5</v>
      </c>
      <c r="I55" s="57" t="s">
        <v>219</v>
      </c>
      <c r="J55" s="58" t="s">
        <v>220</v>
      </c>
      <c r="K55" s="57">
        <v>-13847.5</v>
      </c>
      <c r="L55" s="57" t="s">
        <v>172</v>
      </c>
      <c r="M55" s="58" t="s">
        <v>125</v>
      </c>
      <c r="N55" s="58"/>
      <c r="O55" s="59" t="s">
        <v>175</v>
      </c>
      <c r="P55" s="60" t="s">
        <v>46</v>
      </c>
    </row>
    <row r="56" spans="1:16" ht="12.75" customHeight="1">
      <c r="A56" s="30" t="str">
        <f t="shared" si="6"/>
        <v>IBVS 3709 </v>
      </c>
      <c r="B56" s="3" t="str">
        <f t="shared" si="7"/>
        <v>I</v>
      </c>
      <c r="C56" s="30">
        <f t="shared" si="8"/>
        <v>46345.266</v>
      </c>
      <c r="D56" t="str">
        <f t="shared" si="9"/>
        <v>vis</v>
      </c>
      <c r="E56">
        <f>VLOOKUP(C56,A!C$21:E$973,3,FALSE)</f>
        <v>-14938.87056186195</v>
      </c>
      <c r="F56" s="3" t="s">
        <v>58</v>
      </c>
      <c r="G56" t="str">
        <f t="shared" si="10"/>
        <v>46345.266</v>
      </c>
      <c r="H56" s="30">
        <f t="shared" si="11"/>
        <v>-13527</v>
      </c>
      <c r="I56" s="57" t="s">
        <v>221</v>
      </c>
      <c r="J56" s="58" t="s">
        <v>222</v>
      </c>
      <c r="K56" s="57">
        <v>-13527</v>
      </c>
      <c r="L56" s="57" t="s">
        <v>124</v>
      </c>
      <c r="M56" s="58" t="s">
        <v>125</v>
      </c>
      <c r="N56" s="58"/>
      <c r="O56" s="59" t="s">
        <v>175</v>
      </c>
      <c r="P56" s="60" t="s">
        <v>46</v>
      </c>
    </row>
    <row r="57" spans="1:16" ht="12.75" customHeight="1">
      <c r="A57" s="30" t="str">
        <f t="shared" si="6"/>
        <v>IBVS 3709 </v>
      </c>
      <c r="B57" s="3" t="str">
        <f t="shared" si="7"/>
        <v>I</v>
      </c>
      <c r="C57" s="30">
        <f t="shared" si="8"/>
        <v>46554.568</v>
      </c>
      <c r="D57" t="str">
        <f t="shared" si="9"/>
        <v>vis</v>
      </c>
      <c r="E57">
        <f>VLOOKUP(C57,A!C$21:E$973,3,FALSE)</f>
        <v>-14478.871221195372</v>
      </c>
      <c r="F57" s="3" t="s">
        <v>58</v>
      </c>
      <c r="G57" t="str">
        <f t="shared" si="10"/>
        <v>46554.568</v>
      </c>
      <c r="H57" s="30">
        <f t="shared" si="11"/>
        <v>-13067</v>
      </c>
      <c r="I57" s="57" t="s">
        <v>223</v>
      </c>
      <c r="J57" s="58" t="s">
        <v>224</v>
      </c>
      <c r="K57" s="57">
        <v>-13067</v>
      </c>
      <c r="L57" s="57" t="s">
        <v>225</v>
      </c>
      <c r="M57" s="58" t="s">
        <v>125</v>
      </c>
      <c r="N57" s="58"/>
      <c r="O57" s="59" t="s">
        <v>175</v>
      </c>
      <c r="P57" s="60" t="s">
        <v>46</v>
      </c>
    </row>
    <row r="58" spans="1:16" ht="12.75" customHeight="1">
      <c r="A58" s="30" t="str">
        <f t="shared" si="6"/>
        <v>IBVS 3709 </v>
      </c>
      <c r="B58" s="3" t="str">
        <f t="shared" si="7"/>
        <v>II</v>
      </c>
      <c r="C58" s="30">
        <f t="shared" si="8"/>
        <v>46557.543</v>
      </c>
      <c r="D58" t="str">
        <f t="shared" si="9"/>
        <v>vis</v>
      </c>
      <c r="E58">
        <f>VLOOKUP(C58,A!C$21:E$973,3,FALSE)</f>
        <v>-14472.33283150735</v>
      </c>
      <c r="F58" s="3" t="s">
        <v>58</v>
      </c>
      <c r="G58" t="str">
        <f t="shared" si="10"/>
        <v>46557.543</v>
      </c>
      <c r="H58" s="30">
        <f t="shared" si="11"/>
        <v>-13060.5</v>
      </c>
      <c r="I58" s="57" t="s">
        <v>226</v>
      </c>
      <c r="J58" s="58" t="s">
        <v>227</v>
      </c>
      <c r="K58" s="57">
        <v>-13060.5</v>
      </c>
      <c r="L58" s="57" t="s">
        <v>211</v>
      </c>
      <c r="M58" s="58" t="s">
        <v>125</v>
      </c>
      <c r="N58" s="58"/>
      <c r="O58" s="59" t="s">
        <v>175</v>
      </c>
      <c r="P58" s="60" t="s">
        <v>46</v>
      </c>
    </row>
    <row r="59" spans="1:16" ht="12.75" customHeight="1">
      <c r="A59" s="30" t="str">
        <f t="shared" si="6"/>
        <v>IBVS 3709 </v>
      </c>
      <c r="B59" s="3" t="str">
        <f t="shared" si="7"/>
        <v>II</v>
      </c>
      <c r="C59" s="30">
        <f t="shared" si="8"/>
        <v>46583.493</v>
      </c>
      <c r="D59" t="str">
        <f t="shared" si="9"/>
        <v>vis</v>
      </c>
      <c r="E59">
        <f>VLOOKUP(C59,A!C$21:E$973,3,FALSE)</f>
        <v>-14415.300491203388</v>
      </c>
      <c r="F59" s="3" t="s">
        <v>58</v>
      </c>
      <c r="G59" t="str">
        <f t="shared" si="10"/>
        <v>46583.493</v>
      </c>
      <c r="H59" s="30">
        <f t="shared" si="11"/>
        <v>-13003.5</v>
      </c>
      <c r="I59" s="57" t="s">
        <v>228</v>
      </c>
      <c r="J59" s="58" t="s">
        <v>229</v>
      </c>
      <c r="K59" s="57">
        <v>-13003.5</v>
      </c>
      <c r="L59" s="57" t="s">
        <v>230</v>
      </c>
      <c r="M59" s="58" t="s">
        <v>125</v>
      </c>
      <c r="N59" s="58"/>
      <c r="O59" s="59" t="s">
        <v>175</v>
      </c>
      <c r="P59" s="60" t="s">
        <v>46</v>
      </c>
    </row>
    <row r="60" spans="1:16" ht="12.75" customHeight="1">
      <c r="A60" s="30" t="str">
        <f t="shared" si="6"/>
        <v>IBVS 3709 </v>
      </c>
      <c r="B60" s="3" t="str">
        <f t="shared" si="7"/>
        <v>II</v>
      </c>
      <c r="C60" s="30">
        <f t="shared" si="8"/>
        <v>46588.483</v>
      </c>
      <c r="D60" t="str">
        <f t="shared" si="9"/>
        <v>vis</v>
      </c>
      <c r="E60">
        <f>VLOOKUP(C60,A!C$21:E$973,3,FALSE)</f>
        <v>-14404.33357875188</v>
      </c>
      <c r="F60" s="3" t="s">
        <v>58</v>
      </c>
      <c r="G60" t="str">
        <f t="shared" si="10"/>
        <v>46588.483</v>
      </c>
      <c r="H60" s="30">
        <f t="shared" si="11"/>
        <v>-12992.5</v>
      </c>
      <c r="I60" s="57" t="s">
        <v>231</v>
      </c>
      <c r="J60" s="58" t="s">
        <v>232</v>
      </c>
      <c r="K60" s="57">
        <v>-12992.5</v>
      </c>
      <c r="L60" s="57" t="s">
        <v>211</v>
      </c>
      <c r="M60" s="58" t="s">
        <v>125</v>
      </c>
      <c r="N60" s="58"/>
      <c r="O60" s="59" t="s">
        <v>175</v>
      </c>
      <c r="P60" s="60" t="s">
        <v>46</v>
      </c>
    </row>
    <row r="61" spans="1:16" ht="12.75" customHeight="1">
      <c r="A61" s="30" t="str">
        <f t="shared" si="6"/>
        <v>IBVS 3709 </v>
      </c>
      <c r="B61" s="3" t="str">
        <f t="shared" si="7"/>
        <v>I</v>
      </c>
      <c r="C61" s="30">
        <f t="shared" si="8"/>
        <v>46601.453</v>
      </c>
      <c r="D61" t="str">
        <f t="shared" si="9"/>
        <v>vis</v>
      </c>
      <c r="E61">
        <f>VLOOKUP(C61,A!C$21:E$973,3,FALSE)</f>
        <v>-14375.828397490133</v>
      </c>
      <c r="F61" s="3" t="s">
        <v>58</v>
      </c>
      <c r="G61" t="str">
        <f t="shared" si="10"/>
        <v>46601.453</v>
      </c>
      <c r="H61" s="30">
        <f t="shared" si="11"/>
        <v>-12964</v>
      </c>
      <c r="I61" s="57" t="s">
        <v>233</v>
      </c>
      <c r="J61" s="58" t="s">
        <v>234</v>
      </c>
      <c r="K61" s="57">
        <v>-12964</v>
      </c>
      <c r="L61" s="57" t="s">
        <v>235</v>
      </c>
      <c r="M61" s="58" t="s">
        <v>125</v>
      </c>
      <c r="N61" s="58"/>
      <c r="O61" s="59" t="s">
        <v>175</v>
      </c>
      <c r="P61" s="60" t="s">
        <v>46</v>
      </c>
    </row>
    <row r="62" spans="1:16" ht="12.75" customHeight="1">
      <c r="A62" s="30" t="str">
        <f t="shared" si="6"/>
        <v> GEOS 18 </v>
      </c>
      <c r="B62" s="3" t="str">
        <f t="shared" si="7"/>
        <v>I</v>
      </c>
      <c r="C62" s="30">
        <f t="shared" si="8"/>
        <v>46622.383</v>
      </c>
      <c r="D62" t="str">
        <f t="shared" si="9"/>
        <v>vis</v>
      </c>
      <c r="E62">
        <f>VLOOKUP(C62,A!C$21:E$973,3,FALSE)</f>
        <v>-14329.828902979085</v>
      </c>
      <c r="F62" s="3" t="s">
        <v>58</v>
      </c>
      <c r="G62" t="str">
        <f t="shared" si="10"/>
        <v>46622.383</v>
      </c>
      <c r="H62" s="30">
        <f t="shared" si="11"/>
        <v>-12918</v>
      </c>
      <c r="I62" s="57" t="s">
        <v>236</v>
      </c>
      <c r="J62" s="58" t="s">
        <v>237</v>
      </c>
      <c r="K62" s="57">
        <v>-12918</v>
      </c>
      <c r="L62" s="57" t="s">
        <v>235</v>
      </c>
      <c r="M62" s="58" t="s">
        <v>189</v>
      </c>
      <c r="N62" s="58"/>
      <c r="O62" s="59" t="s">
        <v>238</v>
      </c>
      <c r="P62" s="59" t="s">
        <v>47</v>
      </c>
    </row>
    <row r="63" spans="1:16" ht="12.75" customHeight="1">
      <c r="A63" s="30" t="str">
        <f t="shared" si="6"/>
        <v>IBVS 3709 </v>
      </c>
      <c r="B63" s="3" t="str">
        <f t="shared" si="7"/>
        <v>I</v>
      </c>
      <c r="C63" s="30">
        <f t="shared" si="8"/>
        <v>46672.419</v>
      </c>
      <c r="D63" t="str">
        <f t="shared" si="9"/>
        <v>vis</v>
      </c>
      <c r="E63">
        <f>VLOOKUP(C63,A!C$21:E$973,3,FALSE)</f>
        <v>-14219.86088064966</v>
      </c>
      <c r="F63" s="3" t="s">
        <v>58</v>
      </c>
      <c r="G63" t="str">
        <f t="shared" si="10"/>
        <v>46672.419</v>
      </c>
      <c r="H63" s="30">
        <f t="shared" si="11"/>
        <v>-12808</v>
      </c>
      <c r="I63" s="57" t="s">
        <v>239</v>
      </c>
      <c r="J63" s="58" t="s">
        <v>240</v>
      </c>
      <c r="K63" s="57">
        <v>-12808</v>
      </c>
      <c r="L63" s="57" t="s">
        <v>132</v>
      </c>
      <c r="M63" s="58" t="s">
        <v>125</v>
      </c>
      <c r="N63" s="58"/>
      <c r="O63" s="59" t="s">
        <v>175</v>
      </c>
      <c r="P63" s="60" t="s">
        <v>46</v>
      </c>
    </row>
    <row r="64" spans="1:16" ht="12.75" customHeight="1">
      <c r="A64" s="30" t="str">
        <f t="shared" si="6"/>
        <v>IBVS 3709 </v>
      </c>
      <c r="B64" s="3" t="str">
        <f t="shared" si="7"/>
        <v>II</v>
      </c>
      <c r="C64" s="30">
        <f t="shared" si="8"/>
        <v>46880.59</v>
      </c>
      <c r="D64" t="str">
        <f t="shared" si="9"/>
        <v>vis</v>
      </c>
      <c r="E64">
        <f>VLOOKUP(C64,A!C$21:E$973,3,FALSE)</f>
        <v>-13762.347226953558</v>
      </c>
      <c r="F64" s="3" t="s">
        <v>58</v>
      </c>
      <c r="G64" t="str">
        <f t="shared" si="10"/>
        <v>46880.590</v>
      </c>
      <c r="H64" s="30">
        <f t="shared" si="11"/>
        <v>-12350.5</v>
      </c>
      <c r="I64" s="57" t="s">
        <v>241</v>
      </c>
      <c r="J64" s="58" t="s">
        <v>242</v>
      </c>
      <c r="K64" s="57">
        <v>-12350.5</v>
      </c>
      <c r="L64" s="57" t="s">
        <v>100</v>
      </c>
      <c r="M64" s="58" t="s">
        <v>125</v>
      </c>
      <c r="N64" s="58"/>
      <c r="O64" s="59" t="s">
        <v>175</v>
      </c>
      <c r="P64" s="60" t="s">
        <v>46</v>
      </c>
    </row>
    <row r="65" spans="1:16" ht="12.75" customHeight="1">
      <c r="A65" s="30" t="str">
        <f t="shared" si="6"/>
        <v> GEOS 18 </v>
      </c>
      <c r="B65" s="3" t="str">
        <f t="shared" si="7"/>
        <v>II</v>
      </c>
      <c r="C65" s="30">
        <f t="shared" si="8"/>
        <v>46999.35</v>
      </c>
      <c r="D65" t="str">
        <f t="shared" si="9"/>
        <v>vis</v>
      </c>
      <c r="E65">
        <f>VLOOKUP(C65,A!C$21:E$973,3,FALSE)</f>
        <v>-13501.33910616367</v>
      </c>
      <c r="F65" s="3" t="s">
        <v>58</v>
      </c>
      <c r="G65" t="str">
        <f t="shared" si="10"/>
        <v>46999.350</v>
      </c>
      <c r="H65" s="30">
        <f t="shared" si="11"/>
        <v>-12089.5</v>
      </c>
      <c r="I65" s="57" t="s">
        <v>243</v>
      </c>
      <c r="J65" s="58" t="s">
        <v>244</v>
      </c>
      <c r="K65" s="57">
        <v>-12089.5</v>
      </c>
      <c r="L65" s="57" t="s">
        <v>245</v>
      </c>
      <c r="M65" s="58" t="s">
        <v>189</v>
      </c>
      <c r="N65" s="58"/>
      <c r="O65" s="59" t="s">
        <v>238</v>
      </c>
      <c r="P65" s="59" t="s">
        <v>47</v>
      </c>
    </row>
    <row r="66" spans="1:16" ht="12.75" customHeight="1">
      <c r="A66" s="30" t="str">
        <f t="shared" si="6"/>
        <v> GEOS 18 </v>
      </c>
      <c r="B66" s="3" t="str">
        <f t="shared" si="7"/>
        <v>I</v>
      </c>
      <c r="C66" s="30">
        <f t="shared" si="8"/>
        <v>47011.415</v>
      </c>
      <c r="D66" t="str">
        <f t="shared" si="9"/>
        <v>vis</v>
      </c>
      <c r="E66">
        <f>VLOOKUP(C66,A!C$21:E$973,3,FALSE)</f>
        <v>-13474.82291403391</v>
      </c>
      <c r="F66" s="3" t="s">
        <v>58</v>
      </c>
      <c r="G66" t="str">
        <f t="shared" si="10"/>
        <v>47011.415</v>
      </c>
      <c r="H66" s="30">
        <f t="shared" si="11"/>
        <v>-12063</v>
      </c>
      <c r="I66" s="57" t="s">
        <v>246</v>
      </c>
      <c r="J66" s="58" t="s">
        <v>247</v>
      </c>
      <c r="K66" s="57">
        <v>-12063</v>
      </c>
      <c r="L66" s="57" t="s">
        <v>248</v>
      </c>
      <c r="M66" s="58" t="s">
        <v>189</v>
      </c>
      <c r="N66" s="58"/>
      <c r="O66" s="59" t="s">
        <v>238</v>
      </c>
      <c r="P66" s="59" t="s">
        <v>47</v>
      </c>
    </row>
    <row r="67" spans="1:16" ht="12.75" customHeight="1">
      <c r="A67" s="30" t="str">
        <f t="shared" si="6"/>
        <v> GEOS 18 </v>
      </c>
      <c r="B67" s="3" t="str">
        <f t="shared" si="7"/>
        <v>II</v>
      </c>
      <c r="C67" s="30">
        <f t="shared" si="8"/>
        <v>47024.384</v>
      </c>
      <c r="D67" t="str">
        <f t="shared" si="9"/>
        <v>vis</v>
      </c>
      <c r="E67">
        <f>VLOOKUP(C67,A!C$21:E$973,3,FALSE)</f>
        <v>-13446.319930550217</v>
      </c>
      <c r="F67" s="3" t="s">
        <v>58</v>
      </c>
      <c r="G67" t="str">
        <f t="shared" si="10"/>
        <v>47024.384</v>
      </c>
      <c r="H67" s="30">
        <f t="shared" si="11"/>
        <v>-12034.5</v>
      </c>
      <c r="I67" s="57" t="s">
        <v>249</v>
      </c>
      <c r="J67" s="58" t="s">
        <v>250</v>
      </c>
      <c r="K67" s="57">
        <v>-12034.5</v>
      </c>
      <c r="L67" s="57" t="s">
        <v>251</v>
      </c>
      <c r="M67" s="58" t="s">
        <v>189</v>
      </c>
      <c r="N67" s="58"/>
      <c r="O67" s="59" t="s">
        <v>238</v>
      </c>
      <c r="P67" s="59" t="s">
        <v>47</v>
      </c>
    </row>
    <row r="68" spans="1:16" ht="12.75" customHeight="1">
      <c r="A68" s="30" t="str">
        <f t="shared" si="6"/>
        <v>IBVS 3709 </v>
      </c>
      <c r="B68" s="3" t="str">
        <f t="shared" si="7"/>
        <v>II</v>
      </c>
      <c r="C68" s="30">
        <f t="shared" si="8"/>
        <v>47034.405</v>
      </c>
      <c r="D68" t="str">
        <f t="shared" si="9"/>
        <v>vis</v>
      </c>
      <c r="E68">
        <f>VLOOKUP(C68,A!C$21:E$973,3,FALSE)</f>
        <v>-13424.29599674729</v>
      </c>
      <c r="F68" s="3" t="s">
        <v>58</v>
      </c>
      <c r="G68" t="str">
        <f t="shared" si="10"/>
        <v>47034.405</v>
      </c>
      <c r="H68" s="30">
        <f t="shared" si="11"/>
        <v>-12012.5</v>
      </c>
      <c r="I68" s="57" t="s">
        <v>252</v>
      </c>
      <c r="J68" s="58" t="s">
        <v>253</v>
      </c>
      <c r="K68" s="57">
        <v>-12012.5</v>
      </c>
      <c r="L68" s="57" t="s">
        <v>254</v>
      </c>
      <c r="M68" s="58" t="s">
        <v>125</v>
      </c>
      <c r="N68" s="58"/>
      <c r="O68" s="59" t="s">
        <v>175</v>
      </c>
      <c r="P68" s="60" t="s">
        <v>46</v>
      </c>
    </row>
    <row r="69" spans="1:16" ht="12.75" customHeight="1">
      <c r="A69" s="30" t="str">
        <f t="shared" si="6"/>
        <v> GEOS 18 </v>
      </c>
      <c r="B69" s="3" t="str">
        <f t="shared" si="7"/>
        <v>I</v>
      </c>
      <c r="C69" s="30">
        <f t="shared" si="8"/>
        <v>47037.339</v>
      </c>
      <c r="D69" t="str">
        <f t="shared" si="9"/>
        <v>vis</v>
      </c>
      <c r="E69">
        <f>VLOOKUP(C69,A!C$21:E$973,3,FALSE)</f>
        <v>-13417.847715959166</v>
      </c>
      <c r="F69" s="3" t="s">
        <v>58</v>
      </c>
      <c r="G69" t="str">
        <f t="shared" si="10"/>
        <v>47037.339</v>
      </c>
      <c r="H69" s="30">
        <f t="shared" si="11"/>
        <v>-12006</v>
      </c>
      <c r="I69" s="57" t="s">
        <v>255</v>
      </c>
      <c r="J69" s="58" t="s">
        <v>256</v>
      </c>
      <c r="K69" s="57">
        <v>-12006</v>
      </c>
      <c r="L69" s="57" t="s">
        <v>196</v>
      </c>
      <c r="M69" s="58" t="s">
        <v>189</v>
      </c>
      <c r="N69" s="58"/>
      <c r="O69" s="59" t="s">
        <v>238</v>
      </c>
      <c r="P69" s="59" t="s">
        <v>47</v>
      </c>
    </row>
    <row r="70" spans="1:16" ht="12.75" customHeight="1">
      <c r="A70" s="30" t="str">
        <f t="shared" si="6"/>
        <v> GEOS 18 </v>
      </c>
      <c r="B70" s="3" t="str">
        <f t="shared" si="7"/>
        <v>I</v>
      </c>
      <c r="C70" s="30">
        <f t="shared" si="8"/>
        <v>47303.522</v>
      </c>
      <c r="D70" t="str">
        <f t="shared" si="9"/>
        <v>vis</v>
      </c>
      <c r="E70">
        <f>VLOOKUP(C70,A!C$21:E$973,3,FALSE)</f>
        <v>-12832.836562235585</v>
      </c>
      <c r="F70" s="3" t="s">
        <v>58</v>
      </c>
      <c r="G70" t="str">
        <f t="shared" si="10"/>
        <v>47303.522</v>
      </c>
      <c r="H70" s="30">
        <f t="shared" si="11"/>
        <v>-11421</v>
      </c>
      <c r="I70" s="57" t="s">
        <v>257</v>
      </c>
      <c r="J70" s="58" t="s">
        <v>258</v>
      </c>
      <c r="K70" s="57">
        <v>-11421</v>
      </c>
      <c r="L70" s="57" t="s">
        <v>200</v>
      </c>
      <c r="M70" s="58" t="s">
        <v>189</v>
      </c>
      <c r="N70" s="58"/>
      <c r="O70" s="59" t="s">
        <v>208</v>
      </c>
      <c r="P70" s="59" t="s">
        <v>47</v>
      </c>
    </row>
    <row r="71" spans="1:16" ht="12.75" customHeight="1">
      <c r="A71" s="30" t="str">
        <f t="shared" si="6"/>
        <v> GEOS 18 </v>
      </c>
      <c r="B71" s="3" t="str">
        <f t="shared" si="7"/>
        <v>II</v>
      </c>
      <c r="C71" s="30">
        <f t="shared" si="8"/>
        <v>47336.507</v>
      </c>
      <c r="D71" t="str">
        <f t="shared" si="9"/>
        <v>vis</v>
      </c>
      <c r="E71">
        <f>VLOOKUP(C71,A!C$21:E$973,3,FALSE)</f>
        <v>-12760.342853375241</v>
      </c>
      <c r="F71" s="3" t="s">
        <v>58</v>
      </c>
      <c r="G71" t="str">
        <f t="shared" si="10"/>
        <v>47336.507</v>
      </c>
      <c r="H71" s="30">
        <f t="shared" si="11"/>
        <v>-11348.5</v>
      </c>
      <c r="I71" s="57" t="s">
        <v>259</v>
      </c>
      <c r="J71" s="58" t="s">
        <v>260</v>
      </c>
      <c r="K71" s="57">
        <v>-11348.5</v>
      </c>
      <c r="L71" s="57" t="s">
        <v>261</v>
      </c>
      <c r="M71" s="58" t="s">
        <v>189</v>
      </c>
      <c r="N71" s="58"/>
      <c r="O71" s="59" t="s">
        <v>208</v>
      </c>
      <c r="P71" s="59" t="s">
        <v>47</v>
      </c>
    </row>
    <row r="72" spans="1:16" ht="12.75" customHeight="1">
      <c r="A72" s="30" t="str">
        <f t="shared" si="6"/>
        <v> GEOS 18 </v>
      </c>
      <c r="B72" s="3" t="str">
        <f t="shared" si="7"/>
        <v>I</v>
      </c>
      <c r="C72" s="30">
        <f t="shared" si="8"/>
        <v>47350.386</v>
      </c>
      <c r="D72" t="str">
        <f t="shared" si="9"/>
        <v>vis</v>
      </c>
      <c r="E72">
        <f>VLOOKUP(C72,A!C$21:E$973,3,FALSE)</f>
        <v>-12729.839891869322</v>
      </c>
      <c r="F72" s="3" t="s">
        <v>58</v>
      </c>
      <c r="G72" t="str">
        <f t="shared" si="10"/>
        <v>47350.386</v>
      </c>
      <c r="H72" s="30">
        <f t="shared" si="11"/>
        <v>-11318</v>
      </c>
      <c r="I72" s="57" t="s">
        <v>262</v>
      </c>
      <c r="J72" s="58" t="s">
        <v>263</v>
      </c>
      <c r="K72" s="57">
        <v>-11318</v>
      </c>
      <c r="L72" s="57" t="s">
        <v>264</v>
      </c>
      <c r="M72" s="58" t="s">
        <v>189</v>
      </c>
      <c r="N72" s="58"/>
      <c r="O72" s="59" t="s">
        <v>238</v>
      </c>
      <c r="P72" s="59" t="s">
        <v>47</v>
      </c>
    </row>
    <row r="73" spans="1:16" ht="12.75" customHeight="1">
      <c r="A73" s="30" t="str">
        <f t="shared" si="6"/>
        <v> GEOS 18 </v>
      </c>
      <c r="B73" s="3" t="str">
        <f t="shared" si="7"/>
        <v>II</v>
      </c>
      <c r="C73" s="30">
        <f t="shared" si="8"/>
        <v>47352.44</v>
      </c>
      <c r="D73" t="str">
        <f t="shared" si="9"/>
        <v>vis</v>
      </c>
      <c r="E73">
        <f>VLOOKUP(C73,A!C$21:E$973,3,FALSE)</f>
        <v>-12725.325655762019</v>
      </c>
      <c r="F73" s="3" t="s">
        <v>58</v>
      </c>
      <c r="G73" t="str">
        <f t="shared" si="10"/>
        <v>47352.440</v>
      </c>
      <c r="H73" s="30">
        <f t="shared" si="11"/>
        <v>-11313.5</v>
      </c>
      <c r="I73" s="57" t="s">
        <v>265</v>
      </c>
      <c r="J73" s="58" t="s">
        <v>266</v>
      </c>
      <c r="K73" s="57">
        <v>-11313.5</v>
      </c>
      <c r="L73" s="57" t="s">
        <v>267</v>
      </c>
      <c r="M73" s="58" t="s">
        <v>189</v>
      </c>
      <c r="N73" s="58"/>
      <c r="O73" s="59" t="s">
        <v>238</v>
      </c>
      <c r="P73" s="59" t="s">
        <v>47</v>
      </c>
    </row>
    <row r="74" spans="1:16" ht="12.75" customHeight="1">
      <c r="A74" s="30" t="str">
        <f t="shared" si="6"/>
        <v> GEOS 18 </v>
      </c>
      <c r="B74" s="3" t="str">
        <f t="shared" si="7"/>
        <v>II</v>
      </c>
      <c r="C74" s="30">
        <f t="shared" si="8"/>
        <v>47353.337</v>
      </c>
      <c r="D74" t="str">
        <f t="shared" si="9"/>
        <v>vis</v>
      </c>
      <c r="E74">
        <f>VLOOKUP(C74,A!C$21:E$973,3,FALSE)</f>
        <v>-12723.354248854408</v>
      </c>
      <c r="F74" s="3" t="s">
        <v>58</v>
      </c>
      <c r="G74" t="str">
        <f t="shared" si="10"/>
        <v>47353.337</v>
      </c>
      <c r="H74" s="30">
        <f t="shared" si="11"/>
        <v>-11311.5</v>
      </c>
      <c r="I74" s="57" t="s">
        <v>268</v>
      </c>
      <c r="J74" s="58" t="s">
        <v>269</v>
      </c>
      <c r="K74" s="57">
        <v>-11311.5</v>
      </c>
      <c r="L74" s="57" t="s">
        <v>196</v>
      </c>
      <c r="M74" s="58" t="s">
        <v>189</v>
      </c>
      <c r="N74" s="58"/>
      <c r="O74" s="59" t="s">
        <v>238</v>
      </c>
      <c r="P74" s="59" t="s">
        <v>47</v>
      </c>
    </row>
    <row r="75" spans="1:16" ht="12.75" customHeight="1">
      <c r="A75" s="30" t="str">
        <f aca="true" t="shared" si="12" ref="A75:A91">P75</f>
        <v> GEOS 18 </v>
      </c>
      <c r="B75" s="3" t="str">
        <f aca="true" t="shared" si="13" ref="B75:B91">IF(H75=INT(H75),"I","II")</f>
        <v>I</v>
      </c>
      <c r="C75" s="30">
        <f aca="true" t="shared" si="14" ref="C75:C91">1*G75</f>
        <v>47355.378</v>
      </c>
      <c r="D75" t="str">
        <f aca="true" t="shared" si="15" ref="D75:D91">VLOOKUP(F75,I$1:J$5,2,FALSE)</f>
        <v>vis</v>
      </c>
      <c r="E75">
        <f>VLOOKUP(C75,A!C$21:E$973,3,FALSE)</f>
        <v>-12718.868583861722</v>
      </c>
      <c r="F75" s="3" t="s">
        <v>58</v>
      </c>
      <c r="G75" t="str">
        <f aca="true" t="shared" si="16" ref="G75:G91">MID(I75,3,LEN(I75)-3)</f>
        <v>47355.378</v>
      </c>
      <c r="H75" s="30">
        <f aca="true" t="shared" si="17" ref="H75:H91">1*K75</f>
        <v>-11307</v>
      </c>
      <c r="I75" s="57" t="s">
        <v>270</v>
      </c>
      <c r="J75" s="58" t="s">
        <v>271</v>
      </c>
      <c r="K75" s="57">
        <v>-11307</v>
      </c>
      <c r="L75" s="57" t="s">
        <v>272</v>
      </c>
      <c r="M75" s="58" t="s">
        <v>189</v>
      </c>
      <c r="N75" s="58"/>
      <c r="O75" s="59" t="s">
        <v>238</v>
      </c>
      <c r="P75" s="59" t="s">
        <v>47</v>
      </c>
    </row>
    <row r="76" spans="1:16" ht="12.75" customHeight="1">
      <c r="A76" s="30" t="str">
        <f t="shared" si="12"/>
        <v> GEOS 18 </v>
      </c>
      <c r="B76" s="3" t="str">
        <f t="shared" si="13"/>
        <v>II</v>
      </c>
      <c r="C76" s="30">
        <f t="shared" si="14"/>
        <v>47357.428</v>
      </c>
      <c r="D76" t="str">
        <f t="shared" si="15"/>
        <v>vis</v>
      </c>
      <c r="E76">
        <f>VLOOKUP(C76,A!C$21:E$973,3,FALSE)</f>
        <v>-12714.363138866605</v>
      </c>
      <c r="F76" s="3" t="s">
        <v>58</v>
      </c>
      <c r="G76" t="str">
        <f t="shared" si="16"/>
        <v>47357.428</v>
      </c>
      <c r="H76" s="30">
        <f t="shared" si="17"/>
        <v>-11302.5</v>
      </c>
      <c r="I76" s="57" t="s">
        <v>273</v>
      </c>
      <c r="J76" s="58" t="s">
        <v>274</v>
      </c>
      <c r="K76" s="57">
        <v>-11302.5</v>
      </c>
      <c r="L76" s="57" t="s">
        <v>275</v>
      </c>
      <c r="M76" s="58" t="s">
        <v>189</v>
      </c>
      <c r="N76" s="58"/>
      <c r="O76" s="59" t="s">
        <v>276</v>
      </c>
      <c r="P76" s="59" t="s">
        <v>47</v>
      </c>
    </row>
    <row r="77" spans="1:16" ht="12.75" customHeight="1">
      <c r="A77" s="30" t="str">
        <f t="shared" si="12"/>
        <v> GEOS 18 </v>
      </c>
      <c r="B77" s="3" t="str">
        <f t="shared" si="13"/>
        <v>I</v>
      </c>
      <c r="C77" s="30">
        <f t="shared" si="14"/>
        <v>47360.377</v>
      </c>
      <c r="D77" t="str">
        <f t="shared" si="15"/>
        <v>vis</v>
      </c>
      <c r="E77">
        <f>VLOOKUP(C77,A!C$21:E$973,3,FALSE)</f>
        <v>-12707.881891407786</v>
      </c>
      <c r="F77" s="3" t="s">
        <v>58</v>
      </c>
      <c r="G77" t="str">
        <f t="shared" si="16"/>
        <v>47360.377</v>
      </c>
      <c r="H77" s="30">
        <f t="shared" si="17"/>
        <v>-11296</v>
      </c>
      <c r="I77" s="57" t="s">
        <v>277</v>
      </c>
      <c r="J77" s="58" t="s">
        <v>278</v>
      </c>
      <c r="K77" s="57">
        <v>-11296</v>
      </c>
      <c r="L77" s="57" t="s">
        <v>193</v>
      </c>
      <c r="M77" s="58" t="s">
        <v>189</v>
      </c>
      <c r="N77" s="58"/>
      <c r="O77" s="59" t="s">
        <v>238</v>
      </c>
      <c r="P77" s="59" t="s">
        <v>47</v>
      </c>
    </row>
    <row r="78" spans="1:16" ht="12.75" customHeight="1">
      <c r="A78" s="30" t="str">
        <f t="shared" si="12"/>
        <v> GEOS 18 </v>
      </c>
      <c r="B78" s="3" t="str">
        <f t="shared" si="13"/>
        <v>II</v>
      </c>
      <c r="C78" s="30">
        <f t="shared" si="14"/>
        <v>47362.433</v>
      </c>
      <c r="D78" t="str">
        <f t="shared" si="15"/>
        <v>vis</v>
      </c>
      <c r="E78">
        <f>VLOOKUP(C78,A!C$21:E$973,3,FALSE)</f>
        <v>-12703.363259744403</v>
      </c>
      <c r="F78" s="3" t="s">
        <v>58</v>
      </c>
      <c r="G78" t="str">
        <f t="shared" si="16"/>
        <v>47362.433</v>
      </c>
      <c r="H78" s="30">
        <f t="shared" si="17"/>
        <v>-11291.5</v>
      </c>
      <c r="I78" s="57" t="s">
        <v>279</v>
      </c>
      <c r="J78" s="58" t="s">
        <v>280</v>
      </c>
      <c r="K78" s="57">
        <v>-11291.5</v>
      </c>
      <c r="L78" s="57" t="s">
        <v>275</v>
      </c>
      <c r="M78" s="58" t="s">
        <v>189</v>
      </c>
      <c r="N78" s="58"/>
      <c r="O78" s="59" t="s">
        <v>238</v>
      </c>
      <c r="P78" s="59" t="s">
        <v>47</v>
      </c>
    </row>
    <row r="79" spans="1:16" ht="12.75" customHeight="1">
      <c r="A79" s="30" t="str">
        <f t="shared" si="12"/>
        <v> GEOS 18 </v>
      </c>
      <c r="B79" s="3" t="str">
        <f t="shared" si="13"/>
        <v>II</v>
      </c>
      <c r="C79" s="30">
        <f t="shared" si="14"/>
        <v>47362.447</v>
      </c>
      <c r="D79" t="str">
        <f t="shared" si="15"/>
        <v>vis</v>
      </c>
      <c r="E79">
        <f>VLOOKUP(C79,A!C$21:E$973,3,FALSE)</f>
        <v>-12703.332490851748</v>
      </c>
      <c r="F79" s="3" t="s">
        <v>58</v>
      </c>
      <c r="G79" t="str">
        <f t="shared" si="16"/>
        <v>47362.447</v>
      </c>
      <c r="H79" s="30">
        <f t="shared" si="17"/>
        <v>-11291.5</v>
      </c>
      <c r="I79" s="57" t="s">
        <v>281</v>
      </c>
      <c r="J79" s="58" t="s">
        <v>282</v>
      </c>
      <c r="K79" s="57">
        <v>-11291.5</v>
      </c>
      <c r="L79" s="57" t="s">
        <v>283</v>
      </c>
      <c r="M79" s="58" t="s">
        <v>189</v>
      </c>
      <c r="N79" s="58"/>
      <c r="O79" s="59" t="s">
        <v>208</v>
      </c>
      <c r="P79" s="59" t="s">
        <v>47</v>
      </c>
    </row>
    <row r="80" spans="1:16" ht="12.75" customHeight="1">
      <c r="A80" s="30" t="str">
        <f t="shared" si="12"/>
        <v> GEOS 18 </v>
      </c>
      <c r="B80" s="3" t="str">
        <f t="shared" si="13"/>
        <v>I</v>
      </c>
      <c r="C80" s="30">
        <f t="shared" si="14"/>
        <v>47385.424</v>
      </c>
      <c r="D80" t="str">
        <f t="shared" si="15"/>
        <v>vis</v>
      </c>
      <c r="E80">
        <f>VLOOKUP(C80,A!C$21:E$973,3,FALSE)</f>
        <v>-12652.83414467973</v>
      </c>
      <c r="F80" s="3" t="s">
        <v>58</v>
      </c>
      <c r="G80" t="str">
        <f t="shared" si="16"/>
        <v>47385.424</v>
      </c>
      <c r="H80" s="30">
        <f t="shared" si="17"/>
        <v>-11241</v>
      </c>
      <c r="I80" s="57" t="s">
        <v>284</v>
      </c>
      <c r="J80" s="58" t="s">
        <v>285</v>
      </c>
      <c r="K80" s="57">
        <v>-11241</v>
      </c>
      <c r="L80" s="57" t="s">
        <v>188</v>
      </c>
      <c r="M80" s="58" t="s">
        <v>189</v>
      </c>
      <c r="N80" s="58"/>
      <c r="O80" s="59" t="s">
        <v>286</v>
      </c>
      <c r="P80" s="59" t="s">
        <v>47</v>
      </c>
    </row>
    <row r="81" spans="1:16" ht="12.75" customHeight="1">
      <c r="A81" s="30" t="str">
        <f t="shared" si="12"/>
        <v> GEOS 18 </v>
      </c>
      <c r="B81" s="3" t="str">
        <f t="shared" si="13"/>
        <v>II</v>
      </c>
      <c r="C81" s="30">
        <f t="shared" si="14"/>
        <v>47387.474</v>
      </c>
      <c r="D81" t="str">
        <f t="shared" si="15"/>
        <v>vis</v>
      </c>
      <c r="E81">
        <f>VLOOKUP(C81,A!C$21:E$973,3,FALSE)</f>
        <v>-12648.328699684615</v>
      </c>
      <c r="F81" s="3" t="s">
        <v>58</v>
      </c>
      <c r="G81" t="str">
        <f t="shared" si="16"/>
        <v>47387.474</v>
      </c>
      <c r="H81" s="30">
        <f t="shared" si="17"/>
        <v>-11236.5</v>
      </c>
      <c r="I81" s="57" t="s">
        <v>287</v>
      </c>
      <c r="J81" s="58" t="s">
        <v>288</v>
      </c>
      <c r="K81" s="57">
        <v>-11236.5</v>
      </c>
      <c r="L81" s="57" t="s">
        <v>251</v>
      </c>
      <c r="M81" s="58" t="s">
        <v>189</v>
      </c>
      <c r="N81" s="58"/>
      <c r="O81" s="59" t="s">
        <v>190</v>
      </c>
      <c r="P81" s="59" t="s">
        <v>47</v>
      </c>
    </row>
    <row r="82" spans="1:16" ht="12.75" customHeight="1">
      <c r="A82" s="30" t="str">
        <f t="shared" si="12"/>
        <v> GEOS 18 </v>
      </c>
      <c r="B82" s="3" t="str">
        <f t="shared" si="13"/>
        <v>II</v>
      </c>
      <c r="C82" s="30">
        <f t="shared" si="14"/>
        <v>47387.474</v>
      </c>
      <c r="D82" t="str">
        <f t="shared" si="15"/>
        <v>vis</v>
      </c>
      <c r="E82">
        <f>VLOOKUP(C82,A!C$21:E$973,3,FALSE)</f>
        <v>-12648.328699684615</v>
      </c>
      <c r="F82" s="3" t="s">
        <v>58</v>
      </c>
      <c r="G82" t="str">
        <f t="shared" si="16"/>
        <v>47387.474</v>
      </c>
      <c r="H82" s="30">
        <f t="shared" si="17"/>
        <v>-11236.5</v>
      </c>
      <c r="I82" s="57" t="s">
        <v>287</v>
      </c>
      <c r="J82" s="58" t="s">
        <v>288</v>
      </c>
      <c r="K82" s="57">
        <v>-11236.5</v>
      </c>
      <c r="L82" s="57" t="s">
        <v>251</v>
      </c>
      <c r="M82" s="58" t="s">
        <v>189</v>
      </c>
      <c r="N82" s="58"/>
      <c r="O82" s="59" t="s">
        <v>286</v>
      </c>
      <c r="P82" s="59" t="s">
        <v>47</v>
      </c>
    </row>
    <row r="83" spans="1:16" ht="12.75" customHeight="1">
      <c r="A83" s="30" t="str">
        <f t="shared" si="12"/>
        <v> GEOS 18 </v>
      </c>
      <c r="B83" s="3" t="str">
        <f t="shared" si="13"/>
        <v>II</v>
      </c>
      <c r="C83" s="30">
        <f t="shared" si="14"/>
        <v>47388.37</v>
      </c>
      <c r="D83" t="str">
        <f t="shared" si="15"/>
        <v>vis</v>
      </c>
      <c r="E83">
        <f>VLOOKUP(C83,A!C$21:E$973,3,FALSE)</f>
        <v>-12646.359490555042</v>
      </c>
      <c r="F83" s="3" t="s">
        <v>58</v>
      </c>
      <c r="G83" t="str">
        <f t="shared" si="16"/>
        <v>47388.370</v>
      </c>
      <c r="H83" s="30">
        <f t="shared" si="17"/>
        <v>-11234.5</v>
      </c>
      <c r="I83" s="57" t="s">
        <v>289</v>
      </c>
      <c r="J83" s="58" t="s">
        <v>290</v>
      </c>
      <c r="K83" s="57">
        <v>-11234.5</v>
      </c>
      <c r="L83" s="57" t="s">
        <v>100</v>
      </c>
      <c r="M83" s="58" t="s">
        <v>189</v>
      </c>
      <c r="N83" s="58"/>
      <c r="O83" s="59" t="s">
        <v>291</v>
      </c>
      <c r="P83" s="59" t="s">
        <v>47</v>
      </c>
    </row>
    <row r="84" spans="1:16" ht="12.75" customHeight="1">
      <c r="A84" s="30" t="str">
        <f t="shared" si="12"/>
        <v> GEOS 18 </v>
      </c>
      <c r="B84" s="3" t="str">
        <f t="shared" si="13"/>
        <v>II</v>
      </c>
      <c r="C84" s="30">
        <f t="shared" si="14"/>
        <v>47388.384</v>
      </c>
      <c r="D84" t="str">
        <f t="shared" si="15"/>
        <v>vis</v>
      </c>
      <c r="E84">
        <f>VLOOKUP(C84,A!C$21:E$973,3,FALSE)</f>
        <v>-12646.328721662403</v>
      </c>
      <c r="F84" s="3" t="s">
        <v>58</v>
      </c>
      <c r="G84" t="str">
        <f t="shared" si="16"/>
        <v>47388.384</v>
      </c>
      <c r="H84" s="30">
        <f t="shared" si="17"/>
        <v>-11234.5</v>
      </c>
      <c r="I84" s="57" t="s">
        <v>292</v>
      </c>
      <c r="J84" s="58" t="s">
        <v>293</v>
      </c>
      <c r="K84" s="57">
        <v>-11234.5</v>
      </c>
      <c r="L84" s="57" t="s">
        <v>251</v>
      </c>
      <c r="M84" s="58" t="s">
        <v>189</v>
      </c>
      <c r="N84" s="58"/>
      <c r="O84" s="59" t="s">
        <v>294</v>
      </c>
      <c r="P84" s="59" t="s">
        <v>47</v>
      </c>
    </row>
    <row r="85" spans="1:16" ht="12.75" customHeight="1">
      <c r="A85" s="30" t="str">
        <f t="shared" si="12"/>
        <v> GEOS 18 </v>
      </c>
      <c r="B85" s="3" t="str">
        <f t="shared" si="13"/>
        <v>II</v>
      </c>
      <c r="C85" s="30">
        <f t="shared" si="14"/>
        <v>47388.387</v>
      </c>
      <c r="D85" t="str">
        <f t="shared" si="15"/>
        <v>vis</v>
      </c>
      <c r="E85">
        <f>VLOOKUP(C85,A!C$21:E$973,3,FALSE)</f>
        <v>-12646.322128328255</v>
      </c>
      <c r="F85" s="3" t="s">
        <v>58</v>
      </c>
      <c r="G85" t="str">
        <f t="shared" si="16"/>
        <v>47388.387</v>
      </c>
      <c r="H85" s="30">
        <f t="shared" si="17"/>
        <v>-11234.5</v>
      </c>
      <c r="I85" s="57" t="s">
        <v>295</v>
      </c>
      <c r="J85" s="58" t="s">
        <v>296</v>
      </c>
      <c r="K85" s="57">
        <v>-11234.5</v>
      </c>
      <c r="L85" s="57" t="s">
        <v>297</v>
      </c>
      <c r="M85" s="58" t="s">
        <v>189</v>
      </c>
      <c r="N85" s="58"/>
      <c r="O85" s="59" t="s">
        <v>238</v>
      </c>
      <c r="P85" s="59" t="s">
        <v>47</v>
      </c>
    </row>
    <row r="86" spans="1:16" ht="12.75" customHeight="1">
      <c r="A86" s="30" t="str">
        <f t="shared" si="12"/>
        <v> GEOS 18 </v>
      </c>
      <c r="B86" s="3" t="str">
        <f t="shared" si="13"/>
        <v>II</v>
      </c>
      <c r="C86" s="30">
        <f t="shared" si="14"/>
        <v>47392.453</v>
      </c>
      <c r="D86" t="str">
        <f t="shared" si="15"/>
        <v>vis</v>
      </c>
      <c r="E86">
        <f>VLOOKUP(C86,A!C$21:E$973,3,FALSE)</f>
        <v>-12637.385962791614</v>
      </c>
      <c r="F86" s="3" t="s">
        <v>58</v>
      </c>
      <c r="G86" t="str">
        <f t="shared" si="16"/>
        <v>47392.453</v>
      </c>
      <c r="H86" s="30">
        <f t="shared" si="17"/>
        <v>-11225.5</v>
      </c>
      <c r="I86" s="57" t="s">
        <v>298</v>
      </c>
      <c r="J86" s="58" t="s">
        <v>299</v>
      </c>
      <c r="K86" s="57">
        <v>-11225.5</v>
      </c>
      <c r="L86" s="57" t="s">
        <v>172</v>
      </c>
      <c r="M86" s="58" t="s">
        <v>189</v>
      </c>
      <c r="N86" s="58"/>
      <c r="O86" s="59" t="s">
        <v>238</v>
      </c>
      <c r="P86" s="59" t="s">
        <v>47</v>
      </c>
    </row>
    <row r="87" spans="1:16" ht="12.75" customHeight="1">
      <c r="A87" s="30" t="str">
        <f t="shared" si="12"/>
        <v> GEOS 18 </v>
      </c>
      <c r="B87" s="3" t="str">
        <f t="shared" si="13"/>
        <v>II</v>
      </c>
      <c r="C87" s="30">
        <f t="shared" si="14"/>
        <v>47392.457</v>
      </c>
      <c r="D87" t="str">
        <f t="shared" si="15"/>
        <v>vis</v>
      </c>
      <c r="E87">
        <f>VLOOKUP(C87,A!C$21:E$973,3,FALSE)</f>
        <v>-12637.377171679427</v>
      </c>
      <c r="F87" s="3" t="s">
        <v>58</v>
      </c>
      <c r="G87" t="str">
        <f t="shared" si="16"/>
        <v>47392.457</v>
      </c>
      <c r="H87" s="30">
        <f t="shared" si="17"/>
        <v>-11225.5</v>
      </c>
      <c r="I87" s="57" t="s">
        <v>300</v>
      </c>
      <c r="J87" s="58" t="s">
        <v>301</v>
      </c>
      <c r="K87" s="57">
        <v>-11225.5</v>
      </c>
      <c r="L87" s="57" t="s">
        <v>132</v>
      </c>
      <c r="M87" s="58" t="s">
        <v>189</v>
      </c>
      <c r="N87" s="58"/>
      <c r="O87" s="59" t="s">
        <v>291</v>
      </c>
      <c r="P87" s="59" t="s">
        <v>47</v>
      </c>
    </row>
    <row r="88" spans="1:16" ht="12.75" customHeight="1">
      <c r="A88" s="30" t="str">
        <f t="shared" si="12"/>
        <v> GEOS 18 </v>
      </c>
      <c r="B88" s="3" t="str">
        <f t="shared" si="13"/>
        <v>II</v>
      </c>
      <c r="C88" s="30">
        <f t="shared" si="14"/>
        <v>47392.458</v>
      </c>
      <c r="D88" t="str">
        <f t="shared" si="15"/>
        <v>vis</v>
      </c>
      <c r="E88">
        <f>VLOOKUP(C88,A!C$21:E$973,3,FALSE)</f>
        <v>-12637.374973901387</v>
      </c>
      <c r="F88" s="3" t="s">
        <v>58</v>
      </c>
      <c r="G88" t="str">
        <f t="shared" si="16"/>
        <v>47392.458</v>
      </c>
      <c r="H88" s="30">
        <f t="shared" si="17"/>
        <v>-11225.5</v>
      </c>
      <c r="I88" s="57" t="s">
        <v>302</v>
      </c>
      <c r="J88" s="58" t="s">
        <v>303</v>
      </c>
      <c r="K88" s="57">
        <v>-11225.5</v>
      </c>
      <c r="L88" s="57" t="s">
        <v>304</v>
      </c>
      <c r="M88" s="58" t="s">
        <v>189</v>
      </c>
      <c r="N88" s="58"/>
      <c r="O88" s="59" t="s">
        <v>294</v>
      </c>
      <c r="P88" s="59" t="s">
        <v>47</v>
      </c>
    </row>
    <row r="89" spans="1:16" ht="12.75" customHeight="1">
      <c r="A89" s="30" t="str">
        <f t="shared" si="12"/>
        <v> BBS 96 </v>
      </c>
      <c r="B89" s="3" t="str">
        <f t="shared" si="13"/>
        <v>I</v>
      </c>
      <c r="C89" s="30">
        <f t="shared" si="14"/>
        <v>48123.409</v>
      </c>
      <c r="D89" t="str">
        <f t="shared" si="15"/>
        <v>vis</v>
      </c>
      <c r="E89">
        <f>VLOOKUP(C89,A!C$21:E$973,3,FALSE)</f>
        <v>-11030.906913110844</v>
      </c>
      <c r="F89" s="3" t="s">
        <v>58</v>
      </c>
      <c r="G89" t="str">
        <f t="shared" si="16"/>
        <v>48123.409</v>
      </c>
      <c r="H89" s="30">
        <f t="shared" si="17"/>
        <v>-9619</v>
      </c>
      <c r="I89" s="57" t="s">
        <v>305</v>
      </c>
      <c r="J89" s="58" t="s">
        <v>306</v>
      </c>
      <c r="K89" s="57">
        <v>-9619</v>
      </c>
      <c r="L89" s="57" t="s">
        <v>225</v>
      </c>
      <c r="M89" s="58" t="s">
        <v>189</v>
      </c>
      <c r="N89" s="58"/>
      <c r="O89" s="59" t="s">
        <v>307</v>
      </c>
      <c r="P89" s="59" t="s">
        <v>48</v>
      </c>
    </row>
    <row r="90" spans="1:16" ht="12.75" customHeight="1">
      <c r="A90" s="30" t="str">
        <f t="shared" si="12"/>
        <v> BBS 96 </v>
      </c>
      <c r="B90" s="3" t="str">
        <f t="shared" si="13"/>
        <v>II</v>
      </c>
      <c r="C90" s="30">
        <f t="shared" si="14"/>
        <v>48136.381</v>
      </c>
      <c r="D90" t="str">
        <f t="shared" si="15"/>
        <v>vis</v>
      </c>
      <c r="E90">
        <f>VLOOKUP(C90,A!C$21:E$973,3,FALSE)</f>
        <v>-11002.397336293005</v>
      </c>
      <c r="F90" s="3" t="str">
        <f>LEFT(M90,1)</f>
        <v>V</v>
      </c>
      <c r="G90" t="str">
        <f t="shared" si="16"/>
        <v>48136.381</v>
      </c>
      <c r="H90" s="30">
        <f t="shared" si="17"/>
        <v>-9590.5</v>
      </c>
      <c r="I90" s="57" t="s">
        <v>308</v>
      </c>
      <c r="J90" s="58" t="s">
        <v>309</v>
      </c>
      <c r="K90" s="57">
        <v>-9590.5</v>
      </c>
      <c r="L90" s="57" t="s">
        <v>135</v>
      </c>
      <c r="M90" s="58" t="s">
        <v>189</v>
      </c>
      <c r="N90" s="58"/>
      <c r="O90" s="59" t="s">
        <v>307</v>
      </c>
      <c r="P90" s="59" t="s">
        <v>48</v>
      </c>
    </row>
    <row r="91" spans="1:16" ht="12.75" customHeight="1">
      <c r="A91" s="30" t="str">
        <f t="shared" si="12"/>
        <v>VSB 45 </v>
      </c>
      <c r="B91" s="3" t="str">
        <f t="shared" si="13"/>
        <v>II</v>
      </c>
      <c r="C91" s="30">
        <f t="shared" si="14"/>
        <v>53886.2255</v>
      </c>
      <c r="D91" t="str">
        <f t="shared" si="15"/>
        <v>vis</v>
      </c>
      <c r="E91">
        <f>VLOOKUP(C91,A!C$21:E$973,3,FALSE)</f>
        <v>1634.4846759925733</v>
      </c>
      <c r="F91" s="3" t="s">
        <v>58</v>
      </c>
      <c r="G91" t="str">
        <f t="shared" si="16"/>
        <v>53886.2255</v>
      </c>
      <c r="H91" s="30">
        <f t="shared" si="17"/>
        <v>3046.5</v>
      </c>
      <c r="I91" s="57" t="s">
        <v>310</v>
      </c>
      <c r="J91" s="58" t="s">
        <v>311</v>
      </c>
      <c r="K91" s="57" t="s">
        <v>312</v>
      </c>
      <c r="L91" s="57" t="s">
        <v>313</v>
      </c>
      <c r="M91" s="58" t="s">
        <v>72</v>
      </c>
      <c r="N91" s="58" t="s">
        <v>73</v>
      </c>
      <c r="O91" s="59" t="s">
        <v>314</v>
      </c>
      <c r="P91" s="60" t="s">
        <v>51</v>
      </c>
    </row>
  </sheetData>
  <sheetProtection selectLockedCells="1" selectUnlockedCells="1"/>
  <hyperlinks>
    <hyperlink ref="P11" r:id="rId1" display="IBVS 5676 "/>
    <hyperlink ref="P12" r:id="rId2" display="BAVM 173 "/>
    <hyperlink ref="P13" r:id="rId3" display="BAVM 173 "/>
    <hyperlink ref="P14" r:id="rId4" display="BAVM 173 "/>
    <hyperlink ref="P15" r:id="rId5" display="BAVM 173 "/>
    <hyperlink ref="P16" r:id="rId6" display="BAVM 173 "/>
    <hyperlink ref="P17" r:id="rId7" display="OEJV 0116 "/>
    <hyperlink ref="P18" r:id="rId8" display="BAVM 215 "/>
    <hyperlink ref="P19" r:id="rId9" display="OEJV 0160 "/>
    <hyperlink ref="P20" r:id="rId10" display="OEJV 0160 "/>
    <hyperlink ref="P21" r:id="rId11" display="OEJV 0160 "/>
    <hyperlink ref="P22" r:id="rId12" display="OEJV 0160 "/>
    <hyperlink ref="P40" r:id="rId13" display="IBVS 3709 "/>
    <hyperlink ref="P41" r:id="rId14" display="IBVS 3709 "/>
    <hyperlink ref="P42" r:id="rId15" display="IBVS 3709 "/>
    <hyperlink ref="P43" r:id="rId16" display="IBVS 3709 "/>
    <hyperlink ref="P44" r:id="rId17" display="IBVS 3709 "/>
    <hyperlink ref="P46" r:id="rId18" display="IBVS 3709 "/>
    <hyperlink ref="P55" r:id="rId19" display="IBVS 3709 "/>
    <hyperlink ref="P56" r:id="rId20" display="IBVS 3709 "/>
    <hyperlink ref="P57" r:id="rId21" display="IBVS 3709 "/>
    <hyperlink ref="P58" r:id="rId22" display="IBVS 3709 "/>
    <hyperlink ref="P59" r:id="rId23" display="IBVS 3709 "/>
    <hyperlink ref="P60" r:id="rId24" display="IBVS 3709 "/>
    <hyperlink ref="P61" r:id="rId25" display="IBVS 3709 "/>
    <hyperlink ref="P63" r:id="rId26" display="IBVS 3709 "/>
    <hyperlink ref="P64" r:id="rId27" display="IBVS 3709 "/>
    <hyperlink ref="P68" r:id="rId28" display="IBVS 3709 "/>
    <hyperlink ref="P91" r:id="rId29" display="VSB 45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2022-11-21T04:43:41Z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