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<sst xmlns="http://schemas.openxmlformats.org/spreadsheetml/2006/main" count="56" uniqueCount="52">
  <si>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</si>
  <si>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</si>
  <si>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</si>
  <si>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</si>
  <si>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</si>
  <si>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</si>
  <si>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</si>
  <si>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</si>
  <si>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</si>
  <si>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</si>
  <si>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</si>
  <si>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</si>
  <si>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</si>
  <si>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</si>
  <si>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</si>
  <si>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</si>
  <si>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</si>
  <si>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</si>
  <si>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</si>
  <si>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</si>
  <si>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</si>
  <si>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</si>
  <si>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</si>
  <si>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</si>
  <si>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</si>
  <si>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</si>
  <si>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</si>
  <si>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</si>
  <si>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</si>
  <si>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</si>
  <si>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</si>
  <si>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</si>
  <si>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</si>
  <si>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</si>
  <si>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</si>
  <si>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</si>
  <si>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</si>
  <si>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</si>
  <si>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</si>
  <si>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</si>
  <si>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</si>
  <si>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</si>
  <si>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</si>
  <si>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G0429-1488</t>
  </si>
  <si>
    <t>GSC 0429-1488</t>
  </si>
  <si>
    <t>G0429-1488_Oph.xls</t>
  </si>
  <si>
    <t>EW</t>
  </si>
  <si>
    <t>Oph</t>
  </si>
  <si>
    <t>VSX</t>
  </si>
  <si>
    <t>IBVS 5945</t>
  </si>
  <si>
    <t>II</t>
  </si>
  <si>
    <t>IBVS 6029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</si>
</sst>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0429-1488 -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7702957"/>
        <c:axId val="2217750"/>
      </c:scatterChart>
      <c:valAx>
        <c:axId val="77029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7750"/>
        <c:crosses val="autoZero"/>
        <c:crossBetween val="midCat"/>
        <c:dispUnits/>
      </c:valAx>
      <c:valAx>
        <c:axId val="22177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0295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1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54532.893999999855</v>
      </c>
      <c r="D7" s="30" t="s">
        <v>48</v>
      </c>
    </row>
    <row r="8" spans="1:4" ht="12.75">
      <c r="A8" t="s">
        <v>3</v>
      </c>
      <c r="C8" s="8">
        <v>0.251186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2.1497867410647292E-06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59904.753213888886</v>
      </c>
    </row>
    <row r="15" spans="1:5" ht="12.75">
      <c r="A15" s="12" t="s">
        <v>17</v>
      </c>
      <c r="B15" s="10"/>
      <c r="C15" s="13">
        <f>(C7+C11)+(C8+C12)*INT(MAX(F21:F3533))</f>
        <v>55327.6533059251</v>
      </c>
      <c r="D15" s="14" t="s">
        <v>39</v>
      </c>
      <c r="E15" s="15">
        <f>ROUND(2*(E14-$C$7)/$C$8,0)/2+E13</f>
        <v>21387</v>
      </c>
    </row>
    <row r="16" spans="1:5" ht="12.75">
      <c r="A16" s="16" t="s">
        <v>4</v>
      </c>
      <c r="B16" s="10"/>
      <c r="C16" s="17">
        <f>+C8+C12</f>
        <v>0.2511881497867411</v>
      </c>
      <c r="D16" s="14" t="s">
        <v>40</v>
      </c>
      <c r="E16" s="24">
        <f>ROUND(2*(E14-$C$15)/$C$16,0)/2+E13</f>
        <v>18223</v>
      </c>
    </row>
    <row r="17" spans="1:5" ht="13.5" thickBot="1">
      <c r="A17" s="14" t="s">
        <v>30</v>
      </c>
      <c r="B17" s="10"/>
      <c r="C17" s="10">
        <f>COUNT(C21:C2191)</f>
        <v>3</v>
      </c>
      <c r="D17" s="14" t="s">
        <v>34</v>
      </c>
      <c r="E17" s="18">
        <f>+$C$15+$C$16*E16-15018.5-$C$9/24</f>
        <v>44886.95079282222</v>
      </c>
    </row>
    <row r="18" spans="1:5" ht="14.25" thickBot="1" thickTop="1">
      <c r="A18" s="16" t="s">
        <v>5</v>
      </c>
      <c r="B18" s="10"/>
      <c r="C18" s="19">
        <f>+C15</f>
        <v>55327.6533059251</v>
      </c>
      <c r="D18" s="20">
        <f>+C16</f>
        <v>0.2511881497867411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0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54532.893999999855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39514.393999999855</v>
      </c>
      <c r="S21">
        <f>+(O21-G21)^2</f>
        <v>0</v>
      </c>
    </row>
    <row r="22" spans="1:19" ht="12.75">
      <c r="A22" s="33" t="s">
        <v>49</v>
      </c>
      <c r="B22" s="34" t="s">
        <v>50</v>
      </c>
      <c r="C22" s="33">
        <v>55327.7789</v>
      </c>
      <c r="D22" s="33">
        <v>0.0005</v>
      </c>
      <c r="E22">
        <f>+(C22-C$7)/C$8</f>
        <v>3164.527083516369</v>
      </c>
      <c r="F22">
        <f>ROUND(2*E22,0)/2</f>
        <v>3164.5</v>
      </c>
      <c r="G22">
        <f>+C22-(C$7+F22*C$8)</f>
        <v>0.006803000142099336</v>
      </c>
      <c r="I22">
        <f>+G22</f>
        <v>0.006803000142099336</v>
      </c>
      <c r="O22">
        <f>+C$11+C$12*$F22</f>
        <v>0.006803000142099336</v>
      </c>
      <c r="Q22" s="2">
        <f>+C22-15018.5</f>
        <v>40309.2789</v>
      </c>
      <c r="S22">
        <f>+(O22-G22)^2</f>
        <v>0</v>
      </c>
    </row>
    <row r="23" spans="1:17" ht="12.75">
      <c r="A23" s="35" t="s">
        <v>51</v>
      </c>
      <c r="B23" s="36" t="s">
        <v>50</v>
      </c>
      <c r="C23" s="35">
        <v>56085.8685</v>
      </c>
      <c r="D23" s="35">
        <v>0.0008</v>
      </c>
      <c r="Q23" s="2"/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2022-11-21T05:04:37Z</dcterms:modified>
  <cp:category/>
  <cp:version/>
  <cp:contentType/>
  <cp:contentStatus/>
</cp:coreProperties>
</file>