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7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<sst xmlns="http://schemas.openxmlformats.org/spreadsheetml/2006/main" count="336" uniqueCount="192">
  <si>
    <t>JAVSO..45..121</t>
  </si>
  <si>
    <t>s5</t>
  </si>
  <si>
    <t>s6</t>
  </si>
  <si>
    <t>s7</t>
  </si>
  <si>
    <t>BAD?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</si>
  <si>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</si>
  <si>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</si>
  <si>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</si>
  <si>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</si>
  <si>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</si>
  <si>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</si>
  <si>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</si>
  <si>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</si>
  <si>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</si>
  <si>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</si>
  <si>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</si>
  <si>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</si>
  <si>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</si>
  <si>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</si>
  <si>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</si>
  <si>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</si>
  <si>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</si>
  <si>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</si>
  <si>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</si>
  <si>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</si>
  <si>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</si>
  <si>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</si>
  <si>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</si>
  <si>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</si>
  <si>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v</t>
  </si>
  <si>
    <t>Paschke A</t>
  </si>
  <si>
    <t>BBSAG Bull.84</t>
  </si>
  <si>
    <t>B</t>
  </si>
  <si>
    <t>BBSAG Bull.100</t>
  </si>
  <si>
    <t>Kohl M</t>
  </si>
  <si>
    <t>BBSAG Bull.114</t>
  </si>
  <si>
    <t>IBVS 5287</t>
  </si>
  <si>
    <t>I</t>
  </si>
  <si>
    <t>EA</t>
  </si>
  <si>
    <t>GCVS 4 (IBVS 0046)</t>
  </si>
  <si>
    <t>CQ Ori / gsc 0744-1528</t>
  </si>
  <si>
    <t>IBVS 5731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</si>
  <si>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</si>
  <si>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</si>
  <si>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</si>
  <si>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</si>
  <si>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</si>
  <si>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</si>
  <si>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IBVS 5802</t>
  </si>
  <si>
    <t>Start of linear fit &gt;&gt;&gt;&gt;&gt;&gt;&gt;&gt;&gt;&gt;&gt;&gt;&gt;&gt;&gt;&gt;&gt;&gt;&gt;&gt;&gt;</t>
  </si>
  <si>
    <t>IBVS 5874</t>
  </si>
  <si>
    <t>OEJV 0074</t>
  </si>
  <si>
    <t>CCD+C</t>
  </si>
  <si>
    <t>vis</t>
  </si>
  <si>
    <t>OEJV 0094</t>
  </si>
  <si>
    <t>II</t>
  </si>
  <si>
    <t>OEJV 0107</t>
  </si>
  <si>
    <t>Add cycle</t>
  </si>
  <si>
    <t>Old Cycle</t>
  </si>
  <si>
    <t>IBVS 5959</t>
  </si>
  <si>
    <t>IBVS 6010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</si>
  <si>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</si>
  <si>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</si>
  <si>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</si>
  <si>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</si>
  <si>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</si>
  <si>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</si>
  <si>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</si>
  <si>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</si>
  <si>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</si>
  <si>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</si>
  <si>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F </t>
  </si>
  <si>
    <t>2418542.52 </t>
  </si>
  <si>
    <t> 24.08.1909 00:28 </t>
  </si>
  <si>
    <t> 0.05 </t>
  </si>
  <si>
    <t>P </t>
  </si>
  <si>
    <t> P.Parenago </t>
  </si>
  <si>
    <t> PZ 4.157 </t>
  </si>
  <si>
    <t>2425162.64 </t>
  </si>
  <si>
    <t> 09.10.1927 03:21 </t>
  </si>
  <si>
    <t> -0.05 </t>
  </si>
  <si>
    <t> C.Hoffmeister </t>
  </si>
  <si>
    <t> AN 238.15 </t>
  </si>
  <si>
    <t>2425217.42 </t>
  </si>
  <si>
    <t> 02.12.1927 22:04 </t>
  </si>
  <si>
    <t> -0.08 </t>
  </si>
  <si>
    <t>2425247.54 </t>
  </si>
  <si>
    <t> 02.01.1928 00:57 </t>
  </si>
  <si>
    <t> -0.10 </t>
  </si>
  <si>
    <t>2425302.41 </t>
  </si>
  <si>
    <t> 25.02.1928 21:50 </t>
  </si>
  <si>
    <t> -0.03 </t>
  </si>
  <si>
    <t>2425324.31 </t>
  </si>
  <si>
    <t> 18.03.1928 19:26 </t>
  </si>
  <si>
    <t>2425510.62 </t>
  </si>
  <si>
    <t> 21.09.1928 02:52 </t>
  </si>
  <si>
    <t> -0.07 </t>
  </si>
  <si>
    <t>2425532.54 </t>
  </si>
  <si>
    <t> 13.10.1928 00:57 </t>
  </si>
  <si>
    <t>2425650.40 </t>
  </si>
  <si>
    <t> 07.02.1929 21:36 </t>
  </si>
  <si>
    <t> -0.04 </t>
  </si>
  <si>
    <t>V </t>
  </si>
  <si>
    <t>2425672.33 </t>
  </si>
  <si>
    <t> 01.03.1929 19:55 </t>
  </si>
  <si>
    <t>2433289.92 </t>
  </si>
  <si>
    <t> 08.01.1950 10:04 </t>
  </si>
  <si>
    <t> -0.09 </t>
  </si>
  <si>
    <t> S.Kaho </t>
  </si>
  <si>
    <t> BTOK 30 </t>
  </si>
  <si>
    <t>2437367.347 </t>
  </si>
  <si>
    <t> 08.03.1961 20:19 </t>
  </si>
  <si>
    <t> -0.019 </t>
  </si>
  <si>
    <t> P.Ahnert </t>
  </si>
  <si>
    <t> MVS 2.64 </t>
  </si>
  <si>
    <t>2438455.21 </t>
  </si>
  <si>
    <t> 29.02.1964 17:02 </t>
  </si>
  <si>
    <t> 0.00 </t>
  </si>
  <si>
    <t> K.Kordylewski </t>
  </si>
  <si>
    <t>IBVS 46 </t>
  </si>
  <si>
    <t>2446826.418 </t>
  </si>
  <si>
    <t> 30.01.1987 22:01 </t>
  </si>
  <si>
    <t> 0.019 </t>
  </si>
  <si>
    <t> A.Paschke </t>
  </si>
  <si>
    <t> BBS 84 </t>
  </si>
  <si>
    <t>2448651.360 </t>
  </si>
  <si>
    <t> 29.01.1992 20:38 </t>
  </si>
  <si>
    <t> 0.015 </t>
  </si>
  <si>
    <t>E </t>
  </si>
  <si>
    <t>?</t>
  </si>
  <si>
    <t> BBS 100 </t>
  </si>
  <si>
    <t>2450517.409 </t>
  </si>
  <si>
    <t> 09.03.1997 21:48 </t>
  </si>
  <si>
    <t> M.Kohl </t>
  </si>
  <si>
    <t> BBS 114 </t>
  </si>
  <si>
    <t>2451550.4470 </t>
  </si>
  <si>
    <t> 06.01.2000 22:43 </t>
  </si>
  <si>
    <t> 0.0124 </t>
  </si>
  <si>
    <t> M.Zejda </t>
  </si>
  <si>
    <t>IBVS 5287 </t>
  </si>
  <si>
    <t>2451876.5181 </t>
  </si>
  <si>
    <t> 28.11.2000 00:26 </t>
  </si>
  <si>
    <t> 0.0044 </t>
  </si>
  <si>
    <t>2451898.44372 </t>
  </si>
  <si>
    <t> 19.12.2000 22:38 </t>
  </si>
  <si>
    <t> 0.00876 </t>
  </si>
  <si>
    <t>C </t>
  </si>
  <si>
    <t>o</t>
  </si>
  <si>
    <t> J.Šafár </t>
  </si>
  <si>
    <t>OEJV 0074 </t>
  </si>
  <si>
    <t>2452320.42459 </t>
  </si>
  <si>
    <t> 14.02.2002 22:11 </t>
  </si>
  <si>
    <t> 0.00499 </t>
  </si>
  <si>
    <t>2453386.3425 </t>
  </si>
  <si>
    <t> 15.01.2005 20:13 </t>
  </si>
  <si>
    <t> 0.0007 </t>
  </si>
  <si>
    <t> Moschner </t>
  </si>
  <si>
    <t>BAVM 178 </t>
  </si>
  <si>
    <t>2454016.5780 </t>
  </si>
  <si>
    <t> 08.10.2006 01:52 </t>
  </si>
  <si>
    <t> -0.0006 </t>
  </si>
  <si>
    <t> Moschner &amp; Frank </t>
  </si>
  <si>
    <t>BAVM 186 </t>
  </si>
  <si>
    <t>2454027.5392 </t>
  </si>
  <si>
    <t> 19.10.2006 00:56 </t>
  </si>
  <si>
    <t> -0.0001 </t>
  </si>
  <si>
    <t>R</t>
  </si>
  <si>
    <t> M.Lehky </t>
  </si>
  <si>
    <t>OEJV 0107 </t>
  </si>
  <si>
    <t>2454504.3269 </t>
  </si>
  <si>
    <t> 07.02.2008 19:50 </t>
  </si>
  <si>
    <t> -0.0002 </t>
  </si>
  <si>
    <t> U.Schmidt </t>
  </si>
  <si>
    <t>BAVM 201 </t>
  </si>
  <si>
    <t>2454518.0369 </t>
  </si>
  <si>
    <t> 21.02.2008 12:53 </t>
  </si>
  <si>
    <t> 0.0090 </t>
  </si>
  <si>
    <t>Ic</t>
  </si>
  <si>
    <t> K.Nakajima </t>
  </si>
  <si>
    <t>VSB 48 </t>
  </si>
  <si>
    <t>2455263.3486 </t>
  </si>
  <si>
    <t> 07.03.2010 20:21 </t>
  </si>
  <si>
    <t> -0.0028 </t>
  </si>
  <si>
    <t>-I</t>
  </si>
  <si>
    <t> F.Agerer </t>
  </si>
  <si>
    <t>BAVM 214 </t>
  </si>
  <si>
    <t>2455482.5594 </t>
  </si>
  <si>
    <t> 13.10.2010 01:25 </t>
  </si>
  <si>
    <t>6214</t>
  </si>
  <si>
    <t> -0.0048 </t>
  </si>
  <si>
    <t> W.Moschner &amp; P.Frank </t>
  </si>
  <si>
    <t>BAVM 220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</si>
</sst>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3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6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6" fillId="24" borderId="17" xfId="57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3" fillId="0" borderId="0" xfId="61" applyFont="1" applyAlignment="1">
      <alignment horizontal="left" vertical="center"/>
      <protection/>
    </xf>
    <xf numFmtId="0" fontId="33" fillId="0" borderId="0" xfId="61" applyFont="1" applyAlignment="1">
      <alignment horizontal="center" vertical="center"/>
      <protection/>
    </xf>
    <xf numFmtId="0" fontId="33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CQ Ori - O-C Diagr.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5"/>
          <c:w val="0.905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53696346"/>
        <c:axId val="13505067"/>
      </c:scatterChart>
      <c:valAx>
        <c:axId val="53696346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crossBetween val="midCat"/>
        <c:dispUnits/>
      </c:valAx>
      <c:valAx>
        <c:axId val="13505067"/>
        <c:scaling>
          <c:orientation val="minMax"/>
          <c:max val="0.03"/>
          <c:min val="-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15"/>
          <c:y val="0.9305"/>
          <c:w val="0.780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CQ Ori - O-C Diagr.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475"/>
          <c:w val="0.90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0.007</c:v>
                  </c:pt>
                  <c:pt idx="15">
                    <c:v>0.004</c:v>
                  </c:pt>
                  <c:pt idx="16">
                    <c:v>0.0031</c:v>
                  </c:pt>
                  <c:pt idx="17">
                    <c:v>0.0033</c:v>
                  </c:pt>
                  <c:pt idx="18">
                    <c:v>0.0002</c:v>
                  </c:pt>
                  <c:pt idx="19">
                    <c:v>0.0028</c:v>
                  </c:pt>
                  <c:pt idx="20">
                    <c:v>0.0037</c:v>
                  </c:pt>
                  <c:pt idx="21">
                    <c:v>0.0023</c:v>
                  </c:pt>
                  <c:pt idx="22">
                    <c:v>0.0005</c:v>
                  </c:pt>
                  <c:pt idx="23">
                    <c:v>0.0003</c:v>
                  </c:pt>
                  <c:pt idx="24">
                    <c:v>0.0021</c:v>
                  </c:pt>
                  <c:pt idx="25">
                    <c:v>0.0028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0.0007</c:v>
                  </c:pt>
                  <c:pt idx="29">
                    <c:v>0.0011</c:v>
                  </c:pt>
                  <c:pt idx="30">
                    <c:v>0.0002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54436740"/>
        <c:axId val="20168613"/>
      </c:scatterChart>
      <c:valAx>
        <c:axId val="5443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8613"/>
        <c:crosses val="autoZero"/>
        <c:crossBetween val="midCat"/>
        <c:dispUnits/>
      </c:valAx>
      <c:valAx>
        <c:axId val="201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5"/>
          <c:y val="0.93075"/>
          <c:w val="0.789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16</xdr:col>
      <xdr:colOff>219075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4505325" y="9525"/>
        <a:ext cx="5810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647700</xdr:colOff>
      <xdr:row>0</xdr:row>
      <xdr:rowOff>0</xdr:rowOff>
    </xdr:from>
    <xdr:to>
      <xdr:col>25</xdr:col>
      <xdr:colOff>323850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744200" y="0"/>
        <a:ext cx="5743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6" TargetMode="External" /><Relationship Id="rId2" Type="http://schemas.openxmlformats.org/officeDocument/2006/relationships/hyperlink" Target="http://www.konkoly.hu/cgi-bin/IBVS?5287" TargetMode="External" /><Relationship Id="rId3" Type="http://schemas.openxmlformats.org/officeDocument/2006/relationships/hyperlink" Target="http://www.konkoly.hu/cgi-bin/IBVS?5287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var.astro.cz/oejv/issues/oejv0074.pdf" TargetMode="External" /><Relationship Id="rId6" Type="http://schemas.openxmlformats.org/officeDocument/2006/relationships/hyperlink" Target="http://www.bav-astro.de/sfs/BAVM_link.php?BAVMnr=178" TargetMode="External" /><Relationship Id="rId7" Type="http://schemas.openxmlformats.org/officeDocument/2006/relationships/hyperlink" Target="http://www.bav-astro.de/sfs/BAVM_link.php?BAVMnr=186" TargetMode="External" /><Relationship Id="rId8" Type="http://schemas.openxmlformats.org/officeDocument/2006/relationships/hyperlink" Target="http://var.astro.cz/oejv/issues/oejv0107.pdf" TargetMode="External" /><Relationship Id="rId9" Type="http://schemas.openxmlformats.org/officeDocument/2006/relationships/hyperlink" Target="http://www.bav-astro.de/sfs/BAVM_link.php?BAVMnr=201" TargetMode="External" /><Relationship Id="rId10" Type="http://schemas.openxmlformats.org/officeDocument/2006/relationships/hyperlink" Target="http://vsolj.cetus-net.org/no48.pdf" TargetMode="External" /><Relationship Id="rId11" Type="http://schemas.openxmlformats.org/officeDocument/2006/relationships/hyperlink" Target="http://www.bav-astro.de/sfs/BAVM_link.php?BAVMnr=214" TargetMode="External" /><Relationship Id="rId12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tabSelected="1" zoomScalePageLayoutView="0" workbookViewId="0" topLeftCell="A1">
      <selection activeCell="E11" sqref="E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40</v>
      </c>
    </row>
    <row r="2" spans="1:2" ht="12.75">
      <c r="A2" t="s">
        <v>28</v>
      </c>
      <c r="B2" s="10" t="s">
        <v>38</v>
      </c>
    </row>
    <row r="3" ht="13.5" thickBot="1"/>
    <row r="4" spans="1:4" ht="14.25" thickBot="1" thickTop="1">
      <c r="A4" s="6" t="s">
        <v>5</v>
      </c>
      <c r="C4" s="2">
        <v>38455.21</v>
      </c>
      <c r="D4" s="3">
        <v>2.74016</v>
      </c>
    </row>
    <row r="5" spans="1:4" ht="13.5" thickTop="1">
      <c r="A5" s="12" t="s">
        <v>42</v>
      </c>
      <c r="B5" s="11"/>
      <c r="C5" s="13">
        <v>-9.5</v>
      </c>
      <c r="D5" s="11" t="s">
        <v>43</v>
      </c>
    </row>
    <row r="6" ht="12.75">
      <c r="A6" s="6" t="s">
        <v>6</v>
      </c>
    </row>
    <row r="7" spans="1:3" ht="12.75">
      <c r="A7" t="s">
        <v>7</v>
      </c>
      <c r="C7">
        <f>+C4</f>
        <v>38455.21</v>
      </c>
    </row>
    <row r="8" spans="1:3" ht="12.75">
      <c r="A8" t="s">
        <v>8</v>
      </c>
      <c r="C8">
        <f>+D4</f>
        <v>2.74016</v>
      </c>
    </row>
    <row r="9" spans="1:4" ht="12.75">
      <c r="A9" s="42" t="s">
        <v>49</v>
      </c>
      <c r="B9" s="43">
        <v>34</v>
      </c>
      <c r="C9" s="41" t="str">
        <f>"F"&amp;B9</f>
        <v>F34</v>
      </c>
      <c r="D9" s="9" t="str">
        <f>"G"&amp;B9</f>
        <v>G34</v>
      </c>
    </row>
    <row r="10" spans="1:5" ht="13.5" thickBot="1">
      <c r="A10" s="11"/>
      <c r="B10" s="11"/>
      <c r="C10" s="5" t="s">
        <v>24</v>
      </c>
      <c r="D10" s="5" t="s">
        <v>25</v>
      </c>
      <c r="E10" s="11"/>
    </row>
    <row r="11" spans="1:5" ht="12.75">
      <c r="A11" s="11" t="s">
        <v>20</v>
      </c>
      <c r="B11" s="11"/>
      <c r="C11" s="40">
        <f ca="1">INTERCEPT(INDIRECT($D$9):G992,INDIRECT($C$9):F992)</f>
        <v>0.04369915868459757</v>
      </c>
      <c r="D11" s="4"/>
      <c r="E11" s="11"/>
    </row>
    <row r="12" spans="1:5" ht="12.75">
      <c r="A12" s="11" t="s">
        <v>21</v>
      </c>
      <c r="B12" s="11"/>
      <c r="C12" s="40">
        <f ca="1">SLOPE(INDIRECT($D$9):G992,INDIRECT($C$9):F992)</f>
        <v>-7.524724133747912E-06</v>
      </c>
      <c r="D12" s="4"/>
      <c r="E12" s="11"/>
    </row>
    <row r="13" spans="1:3" ht="12.75">
      <c r="A13" s="11" t="s">
        <v>23</v>
      </c>
      <c r="B13" s="11"/>
      <c r="C13" s="4" t="s">
        <v>18</v>
      </c>
    </row>
    <row r="14" spans="1:3" ht="12.75">
      <c r="A14" s="11"/>
      <c r="B14" s="11"/>
      <c r="C14" s="11"/>
    </row>
    <row r="15" spans="1:6" ht="12.75">
      <c r="A15" s="14" t="s">
        <v>22</v>
      </c>
      <c r="B15" s="11"/>
      <c r="C15" s="15">
        <f>(C7+C11)+(C8+C12)*INT(MAX(F21:F3533))</f>
        <v>57474.65203004847</v>
      </c>
      <c r="E15" s="16" t="s">
        <v>57</v>
      </c>
      <c r="F15" s="13">
        <v>1</v>
      </c>
    </row>
    <row r="16" spans="1:6" ht="12.75">
      <c r="A16" s="18" t="s">
        <v>9</v>
      </c>
      <c r="B16" s="11"/>
      <c r="C16" s="19">
        <f>+C8+C12</f>
        <v>2.7401524752758664</v>
      </c>
      <c r="E16" s="16" t="s">
        <v>44</v>
      </c>
      <c r="F16" s="17">
        <f ca="1">NOW()+15018.5+$C$5/24</f>
        <v>59904.75890509259</v>
      </c>
    </row>
    <row r="17" spans="1:6" ht="13.5" thickBot="1">
      <c r="A17" s="16" t="s">
        <v>46</v>
      </c>
      <c r="B17" s="11"/>
      <c r="C17" s="11">
        <f>COUNT(C21:C2191)</f>
        <v>33</v>
      </c>
      <c r="E17" s="16" t="s">
        <v>58</v>
      </c>
      <c r="F17" s="17">
        <f>ROUND(2*(F16-$C$7)/$C$8,0)/2+F15</f>
        <v>7829</v>
      </c>
    </row>
    <row r="18" spans="1:6" ht="14.25" thickBot="1" thickTop="1">
      <c r="A18" s="18" t="s">
        <v>10</v>
      </c>
      <c r="B18" s="11"/>
      <c r="C18" s="21">
        <f>+C15</f>
        <v>57474.65203004847</v>
      </c>
      <c r="D18" s="22">
        <f>+C16</f>
        <v>2.7401524752758664</v>
      </c>
      <c r="E18" s="16" t="s">
        <v>45</v>
      </c>
      <c r="F18" s="9">
        <f>ROUND(2*(F16-$C$15)/$C$16,0)/2+F15</f>
        <v>888</v>
      </c>
    </row>
    <row r="19" spans="5:6" ht="13.5" thickTop="1">
      <c r="E19" s="16" t="s">
        <v>47</v>
      </c>
      <c r="F19" s="20">
        <f>+$C$15+$C$16*F18-15018.5-$C$5/24</f>
        <v>44889.80326142677</v>
      </c>
    </row>
    <row r="20" spans="1:21" ht="13.5" thickBot="1">
      <c r="A20" s="5" t="s">
        <v>11</v>
      </c>
      <c r="B20" s="5" t="s">
        <v>12</v>
      </c>
      <c r="C20" s="5" t="s">
        <v>13</v>
      </c>
      <c r="D20" s="5" t="s">
        <v>17</v>
      </c>
      <c r="E20" s="5" t="s">
        <v>14</v>
      </c>
      <c r="F20" s="5" t="s">
        <v>15</v>
      </c>
      <c r="G20" s="5" t="s">
        <v>16</v>
      </c>
      <c r="H20" s="8" t="s">
        <v>68</v>
      </c>
      <c r="I20" s="8" t="s">
        <v>53</v>
      </c>
      <c r="J20" s="8" t="s">
        <v>65</v>
      </c>
      <c r="K20" s="8" t="s">
        <v>63</v>
      </c>
      <c r="L20" s="8" t="s">
        <v>1</v>
      </c>
      <c r="M20" s="8" t="s">
        <v>2</v>
      </c>
      <c r="N20" s="8" t="s">
        <v>3</v>
      </c>
      <c r="O20" s="8" t="s">
        <v>27</v>
      </c>
      <c r="P20" s="7" t="s">
        <v>26</v>
      </c>
      <c r="Q20" s="5" t="s">
        <v>19</v>
      </c>
      <c r="U20" s="49" t="s">
        <v>4</v>
      </c>
    </row>
    <row r="21" spans="1:17" ht="12.75">
      <c r="A21" s="65" t="s">
        <v>77</v>
      </c>
      <c r="B21" s="66" t="s">
        <v>37</v>
      </c>
      <c r="C21" s="65">
        <v>18542.52</v>
      </c>
      <c r="D21" s="4"/>
      <c r="E21" s="36">
        <f aca="true" t="shared" si="0" ref="E21:E36">+(C21-C$7)/C$8</f>
        <v>-7266.980760247577</v>
      </c>
      <c r="F21" s="36">
        <f aca="true" t="shared" si="1" ref="F21:F36">ROUND(2*E21,0)/2</f>
        <v>-7267</v>
      </c>
      <c r="G21" s="36">
        <f aca="true" t="shared" si="2" ref="G21:G32">+C21-(C$7+F21*C$8)</f>
        <v>0.05271999999968102</v>
      </c>
      <c r="H21" s="36">
        <f aca="true" t="shared" si="3" ref="H21:H32">+G21</f>
        <v>0.05271999999968102</v>
      </c>
      <c r="I21" s="36"/>
      <c r="M21" s="36"/>
      <c r="N21" s="36"/>
      <c r="O21" s="36"/>
      <c r="P21" s="36"/>
      <c r="Q21" s="37">
        <f aca="true" t="shared" si="4" ref="Q21:Q36">+C21-15018.5</f>
        <v>3524.0200000000004</v>
      </c>
    </row>
    <row r="22" spans="1:17" ht="12.75">
      <c r="A22" s="65" t="s">
        <v>82</v>
      </c>
      <c r="B22" s="66" t="s">
        <v>37</v>
      </c>
      <c r="C22" s="65">
        <v>25162.64</v>
      </c>
      <c r="D22" s="4"/>
      <c r="E22" s="36">
        <f t="shared" si="0"/>
        <v>-4851.01964848768</v>
      </c>
      <c r="F22" s="36">
        <f t="shared" si="1"/>
        <v>-4851</v>
      </c>
      <c r="G22" s="36">
        <f t="shared" si="2"/>
        <v>-0.05384000000049127</v>
      </c>
      <c r="H22" s="36">
        <f t="shared" si="3"/>
        <v>-0.05384000000049127</v>
      </c>
      <c r="I22" s="36"/>
      <c r="M22" s="36"/>
      <c r="N22" s="36"/>
      <c r="O22" s="36"/>
      <c r="P22" s="36"/>
      <c r="Q22" s="37">
        <f t="shared" si="4"/>
        <v>10144.14</v>
      </c>
    </row>
    <row r="23" spans="1:17" ht="12.75">
      <c r="A23" s="65" t="s">
        <v>82</v>
      </c>
      <c r="B23" s="66" t="s">
        <v>37</v>
      </c>
      <c r="C23" s="65">
        <v>25217.42</v>
      </c>
      <c r="D23" s="4"/>
      <c r="E23" s="36">
        <f t="shared" si="0"/>
        <v>-4831.0281151465615</v>
      </c>
      <c r="F23" s="36">
        <f t="shared" si="1"/>
        <v>-4831</v>
      </c>
      <c r="G23" s="36">
        <f t="shared" si="2"/>
        <v>-0.07704000000376254</v>
      </c>
      <c r="H23" s="36">
        <f t="shared" si="3"/>
        <v>-0.07704000000376254</v>
      </c>
      <c r="I23" s="36"/>
      <c r="M23" s="36"/>
      <c r="N23" s="36"/>
      <c r="O23" s="36"/>
      <c r="P23" s="36"/>
      <c r="Q23" s="37">
        <f t="shared" si="4"/>
        <v>10198.919999999998</v>
      </c>
    </row>
    <row r="24" spans="1:17" ht="12.75">
      <c r="A24" s="65" t="s">
        <v>82</v>
      </c>
      <c r="B24" s="66" t="s">
        <v>37</v>
      </c>
      <c r="C24" s="65">
        <v>25247.54</v>
      </c>
      <c r="D24" s="4"/>
      <c r="E24" s="36">
        <f t="shared" si="0"/>
        <v>-4820.0360562886835</v>
      </c>
      <c r="F24" s="36">
        <f t="shared" si="1"/>
        <v>-4820</v>
      </c>
      <c r="G24" s="36">
        <f t="shared" si="2"/>
        <v>-0.09879999999975553</v>
      </c>
      <c r="H24" s="36">
        <f t="shared" si="3"/>
        <v>-0.09879999999975553</v>
      </c>
      <c r="I24" s="36"/>
      <c r="M24" s="36"/>
      <c r="N24" s="36"/>
      <c r="O24" s="36"/>
      <c r="P24" s="36"/>
      <c r="Q24" s="37">
        <f t="shared" si="4"/>
        <v>10229.04</v>
      </c>
    </row>
    <row r="25" spans="1:17" ht="12.75">
      <c r="A25" s="65" t="s">
        <v>82</v>
      </c>
      <c r="B25" s="66" t="s">
        <v>37</v>
      </c>
      <c r="C25" s="65">
        <v>25302.41</v>
      </c>
      <c r="D25" s="4"/>
      <c r="E25" s="36">
        <f t="shared" si="0"/>
        <v>-4800.011678150181</v>
      </c>
      <c r="F25" s="36">
        <f t="shared" si="1"/>
        <v>-4800</v>
      </c>
      <c r="G25" s="36">
        <f t="shared" si="2"/>
        <v>-0.0319999999992433</v>
      </c>
      <c r="H25" s="36">
        <f t="shared" si="3"/>
        <v>-0.0319999999992433</v>
      </c>
      <c r="I25" s="36"/>
      <c r="M25" s="36"/>
      <c r="N25" s="36"/>
      <c r="O25" s="36"/>
      <c r="P25" s="36"/>
      <c r="Q25" s="37">
        <f t="shared" si="4"/>
        <v>10283.91</v>
      </c>
    </row>
    <row r="26" spans="1:17" ht="12.75">
      <c r="A26" s="65" t="s">
        <v>82</v>
      </c>
      <c r="B26" s="66" t="s">
        <v>37</v>
      </c>
      <c r="C26" s="65">
        <v>25324.31</v>
      </c>
      <c r="D26" s="4"/>
      <c r="E26" s="36">
        <f t="shared" si="0"/>
        <v>-4792.019444120051</v>
      </c>
      <c r="F26" s="36">
        <f t="shared" si="1"/>
        <v>-4792</v>
      </c>
      <c r="G26" s="36">
        <f t="shared" si="2"/>
        <v>-0.05327999999644817</v>
      </c>
      <c r="H26" s="36">
        <f t="shared" si="3"/>
        <v>-0.05327999999644817</v>
      </c>
      <c r="I26" s="36"/>
      <c r="M26" s="36"/>
      <c r="N26" s="36"/>
      <c r="O26" s="36"/>
      <c r="P26" s="36"/>
      <c r="Q26" s="37">
        <f t="shared" si="4"/>
        <v>10305.810000000001</v>
      </c>
    </row>
    <row r="27" spans="1:17" ht="12.75">
      <c r="A27" s="65" t="s">
        <v>82</v>
      </c>
      <c r="B27" s="66" t="s">
        <v>37</v>
      </c>
      <c r="C27" s="65">
        <v>25510.62</v>
      </c>
      <c r="D27" s="4"/>
      <c r="E27" s="36">
        <f t="shared" si="0"/>
        <v>-4724.027064113045</v>
      </c>
      <c r="F27" s="36">
        <f t="shared" si="1"/>
        <v>-4724</v>
      </c>
      <c r="G27" s="36">
        <f t="shared" si="2"/>
        <v>-0.07416000000011991</v>
      </c>
      <c r="H27" s="36">
        <f t="shared" si="3"/>
        <v>-0.07416000000011991</v>
      </c>
      <c r="I27" s="36"/>
      <c r="M27" s="36"/>
      <c r="N27" s="36"/>
      <c r="O27" s="36"/>
      <c r="P27" s="36"/>
      <c r="Q27" s="37">
        <f t="shared" si="4"/>
        <v>10492.119999999999</v>
      </c>
    </row>
    <row r="28" spans="1:17" ht="12.75">
      <c r="A28" s="65" t="s">
        <v>82</v>
      </c>
      <c r="B28" s="66" t="s">
        <v>37</v>
      </c>
      <c r="C28" s="65">
        <v>25532.54</v>
      </c>
      <c r="E28" s="36">
        <f t="shared" si="0"/>
        <v>-4716.027531239051</v>
      </c>
      <c r="F28" s="36">
        <f t="shared" si="1"/>
        <v>-4716</v>
      </c>
      <c r="G28" s="36">
        <f t="shared" si="2"/>
        <v>-0.0754400000005262</v>
      </c>
      <c r="H28" s="36">
        <f t="shared" si="3"/>
        <v>-0.0754400000005262</v>
      </c>
      <c r="I28" s="36"/>
      <c r="M28" s="36"/>
      <c r="N28" s="36"/>
      <c r="O28" s="36"/>
      <c r="P28" s="36"/>
      <c r="Q28" s="37">
        <f t="shared" si="4"/>
        <v>10514.04</v>
      </c>
    </row>
    <row r="29" spans="1:17" ht="12.75">
      <c r="A29" s="65" t="s">
        <v>82</v>
      </c>
      <c r="B29" s="66" t="s">
        <v>37</v>
      </c>
      <c r="C29" s="65">
        <v>25650.4</v>
      </c>
      <c r="E29" s="36">
        <f t="shared" si="0"/>
        <v>-4673.015444353614</v>
      </c>
      <c r="F29" s="36">
        <f t="shared" si="1"/>
        <v>-4673</v>
      </c>
      <c r="G29" s="36">
        <f t="shared" si="2"/>
        <v>-0.042320000000472646</v>
      </c>
      <c r="H29" s="36">
        <f t="shared" si="3"/>
        <v>-0.042320000000472646</v>
      </c>
      <c r="I29" s="36"/>
      <c r="M29" s="36"/>
      <c r="N29" s="36"/>
      <c r="O29" s="36"/>
      <c r="P29" s="36"/>
      <c r="Q29" s="37">
        <f t="shared" si="4"/>
        <v>10631.900000000001</v>
      </c>
    </row>
    <row r="30" spans="1:17" ht="12.75">
      <c r="A30" s="65" t="s">
        <v>82</v>
      </c>
      <c r="B30" s="66" t="s">
        <v>37</v>
      </c>
      <c r="C30" s="65">
        <v>25672.33</v>
      </c>
      <c r="E30" s="36">
        <f t="shared" si="0"/>
        <v>-4665.012262057689</v>
      </c>
      <c r="F30" s="36">
        <f t="shared" si="1"/>
        <v>-4665</v>
      </c>
      <c r="G30" s="36">
        <f t="shared" si="2"/>
        <v>-0.03359999999520369</v>
      </c>
      <c r="H30" s="36">
        <f t="shared" si="3"/>
        <v>-0.03359999999520369</v>
      </c>
      <c r="I30" s="36"/>
      <c r="M30" s="36"/>
      <c r="N30" s="36"/>
      <c r="O30" s="36"/>
      <c r="P30" s="36"/>
      <c r="Q30" s="37">
        <f t="shared" si="4"/>
        <v>10653.830000000002</v>
      </c>
    </row>
    <row r="31" spans="1:17" ht="12.75">
      <c r="A31" s="65" t="s">
        <v>109</v>
      </c>
      <c r="B31" s="66" t="s">
        <v>37</v>
      </c>
      <c r="C31" s="65">
        <v>33289.92</v>
      </c>
      <c r="E31" s="36">
        <f t="shared" si="0"/>
        <v>-1885.0322608898755</v>
      </c>
      <c r="F31" s="36">
        <f t="shared" si="1"/>
        <v>-1885</v>
      </c>
      <c r="G31" s="36">
        <f t="shared" si="2"/>
        <v>-0.08840000000054715</v>
      </c>
      <c r="H31" s="36">
        <f t="shared" si="3"/>
        <v>-0.08840000000054715</v>
      </c>
      <c r="I31" s="36"/>
      <c r="M31" s="36"/>
      <c r="N31" s="36"/>
      <c r="O31" s="36"/>
      <c r="P31" s="36"/>
      <c r="Q31" s="37">
        <f t="shared" si="4"/>
        <v>18271.42</v>
      </c>
    </row>
    <row r="32" spans="1:17" ht="12.75">
      <c r="A32" s="65" t="s">
        <v>114</v>
      </c>
      <c r="B32" s="66" t="s">
        <v>37</v>
      </c>
      <c r="C32" s="65">
        <v>37367.347</v>
      </c>
      <c r="E32" s="36">
        <f t="shared" si="0"/>
        <v>-397.0071090739218</v>
      </c>
      <c r="F32" s="36">
        <f t="shared" si="1"/>
        <v>-397</v>
      </c>
      <c r="G32" s="36">
        <f t="shared" si="2"/>
        <v>-0.01947999999538297</v>
      </c>
      <c r="H32" s="36">
        <f t="shared" si="3"/>
        <v>-0.01947999999538297</v>
      </c>
      <c r="I32" s="36"/>
      <c r="M32" s="36"/>
      <c r="N32" s="36"/>
      <c r="O32" s="36"/>
      <c r="P32" s="36"/>
      <c r="Q32" s="37">
        <f t="shared" si="4"/>
        <v>22348.847</v>
      </c>
    </row>
    <row r="33" spans="1:21" s="26" customFormat="1" ht="12.75">
      <c r="A33" s="24" t="s">
        <v>39</v>
      </c>
      <c r="B33" s="24"/>
      <c r="C33" s="25">
        <v>38455.21</v>
      </c>
      <c r="D33" s="25" t="s">
        <v>18</v>
      </c>
      <c r="E33" s="24">
        <f t="shared" si="0"/>
        <v>0</v>
      </c>
      <c r="F33" s="24">
        <f t="shared" si="1"/>
        <v>0</v>
      </c>
      <c r="G33" s="24"/>
      <c r="H33" s="9">
        <v>0</v>
      </c>
      <c r="O33" s="26">
        <f aca="true" t="shared" si="5" ref="O33:O53">+C$11+C$12*$F33</f>
        <v>0.04369915868459757</v>
      </c>
      <c r="Q33" s="27">
        <f t="shared" si="4"/>
        <v>23436.71</v>
      </c>
      <c r="U33" s="50"/>
    </row>
    <row r="34" spans="1:33" s="26" customFormat="1" ht="12.75">
      <c r="A34" s="26" t="s">
        <v>31</v>
      </c>
      <c r="C34" s="28">
        <v>46826.418</v>
      </c>
      <c r="D34" s="28"/>
      <c r="E34" s="26">
        <f t="shared" si="0"/>
        <v>3055.007006890108</v>
      </c>
      <c r="F34" s="26">
        <f t="shared" si="1"/>
        <v>3055</v>
      </c>
      <c r="G34" s="26">
        <f>+C34-(C$7+F34*C$8)</f>
        <v>0.019200000002456363</v>
      </c>
      <c r="I34" s="26">
        <f>+G34</f>
        <v>0.019200000002456363</v>
      </c>
      <c r="O34" s="26">
        <f t="shared" si="5"/>
        <v>0.020711126455997698</v>
      </c>
      <c r="Q34" s="27">
        <f t="shared" si="4"/>
        <v>31807.917999999998</v>
      </c>
      <c r="U34" s="50"/>
      <c r="AB34" s="26" t="s">
        <v>29</v>
      </c>
      <c r="AC34" s="26">
        <v>20</v>
      </c>
      <c r="AE34" s="26" t="s">
        <v>30</v>
      </c>
      <c r="AG34" s="26" t="s">
        <v>32</v>
      </c>
    </row>
    <row r="35" spans="1:33" s="26" customFormat="1" ht="12.75">
      <c r="A35" s="26" t="s">
        <v>33</v>
      </c>
      <c r="C35" s="28">
        <v>48651.36</v>
      </c>
      <c r="D35" s="28">
        <v>0.007</v>
      </c>
      <c r="E35" s="26">
        <f t="shared" si="0"/>
        <v>3721.0053427537086</v>
      </c>
      <c r="F35" s="26">
        <f t="shared" si="1"/>
        <v>3721</v>
      </c>
      <c r="G35" s="26">
        <f>+C35-(C$7+F35*C$8)</f>
        <v>0.01464000000123633</v>
      </c>
      <c r="I35" s="26">
        <f>+G35</f>
        <v>0.01464000000123633</v>
      </c>
      <c r="O35" s="26">
        <f t="shared" si="5"/>
        <v>0.01569966018292159</v>
      </c>
      <c r="Q35" s="27">
        <f t="shared" si="4"/>
        <v>33632.86</v>
      </c>
      <c r="U35" s="50"/>
      <c r="AB35" s="26" t="s">
        <v>29</v>
      </c>
      <c r="AC35" s="26">
        <v>24</v>
      </c>
      <c r="AE35" s="26" t="s">
        <v>30</v>
      </c>
      <c r="AG35" s="26" t="s">
        <v>32</v>
      </c>
    </row>
    <row r="36" spans="1:33" s="26" customFormat="1" ht="12.75">
      <c r="A36" s="26" t="s">
        <v>35</v>
      </c>
      <c r="C36" s="28">
        <v>50517.409</v>
      </c>
      <c r="D36" s="28">
        <v>0.004</v>
      </c>
      <c r="E36" s="26">
        <f t="shared" si="0"/>
        <v>4402.005357351396</v>
      </c>
      <c r="F36" s="26">
        <f t="shared" si="1"/>
        <v>4402</v>
      </c>
      <c r="G36" s="26">
        <f>+C36-(C$7+F36*C$8)</f>
        <v>0.014680000000225846</v>
      </c>
      <c r="I36" s="26">
        <f>+G36</f>
        <v>0.014680000000225846</v>
      </c>
      <c r="O36" s="26">
        <f t="shared" si="5"/>
        <v>0.010575323047839258</v>
      </c>
      <c r="Q36" s="27">
        <f t="shared" si="4"/>
        <v>35498.909</v>
      </c>
      <c r="U36" s="50"/>
      <c r="AB36" s="26" t="s">
        <v>29</v>
      </c>
      <c r="AC36" s="26">
        <v>8</v>
      </c>
      <c r="AE36" s="26" t="s">
        <v>34</v>
      </c>
      <c r="AG36" s="26" t="s">
        <v>32</v>
      </c>
    </row>
    <row r="37" spans="1:21" s="26" customFormat="1" ht="12.75">
      <c r="A37" s="26" t="s">
        <v>36</v>
      </c>
      <c r="B37" s="29" t="s">
        <v>37</v>
      </c>
      <c r="C37" s="30">
        <v>51550.447</v>
      </c>
      <c r="D37" s="30">
        <v>0.0031</v>
      </c>
      <c r="E37" s="26">
        <f aca="true" t="shared" si="6" ref="E37:E53">+(C37-C$7)/C$8</f>
        <v>4779.004510685508</v>
      </c>
      <c r="F37" s="26">
        <f aca="true" t="shared" si="7" ref="F37:F53">ROUND(2*E37,0)/2</f>
        <v>4779</v>
      </c>
      <c r="G37" s="26">
        <f aca="true" t="shared" si="8" ref="G37:G46">+C37-(C$7+F37*C$8)</f>
        <v>0.012360000000626314</v>
      </c>
      <c r="K37" s="26">
        <f>+G37</f>
        <v>0.012360000000626314</v>
      </c>
      <c r="O37" s="26">
        <f t="shared" si="5"/>
        <v>0.007738502049416299</v>
      </c>
      <c r="Q37" s="27">
        <f aca="true" t="shared" si="9" ref="Q37:Q53">+C37-15018.5</f>
        <v>36531.947</v>
      </c>
      <c r="R37" s="26" t="s">
        <v>63</v>
      </c>
      <c r="U37" s="50"/>
    </row>
    <row r="38" spans="1:21" s="26" customFormat="1" ht="12.75">
      <c r="A38" s="26" t="s">
        <v>36</v>
      </c>
      <c r="B38" s="29" t="s">
        <v>37</v>
      </c>
      <c r="C38" s="30">
        <v>51876.5181</v>
      </c>
      <c r="D38" s="30">
        <v>0.0033</v>
      </c>
      <c r="E38" s="26">
        <f t="shared" si="6"/>
        <v>4898.001613044495</v>
      </c>
      <c r="F38" s="26">
        <f t="shared" si="7"/>
        <v>4898</v>
      </c>
      <c r="G38" s="26">
        <f t="shared" si="8"/>
        <v>0.00442000000475673</v>
      </c>
      <c r="K38" s="26">
        <f>+G38</f>
        <v>0.00442000000475673</v>
      </c>
      <c r="O38" s="26">
        <f t="shared" si="5"/>
        <v>0.006843059877500293</v>
      </c>
      <c r="Q38" s="27">
        <f t="shared" si="9"/>
        <v>36858.0181</v>
      </c>
      <c r="R38" s="26" t="s">
        <v>63</v>
      </c>
      <c r="U38" s="50"/>
    </row>
    <row r="39" spans="1:21" s="26" customFormat="1" ht="12.75">
      <c r="A39" s="31" t="s">
        <v>41</v>
      </c>
      <c r="B39" s="32"/>
      <c r="C39" s="28">
        <v>53386.3425</v>
      </c>
      <c r="D39" s="28">
        <v>0.0002</v>
      </c>
      <c r="E39" s="26">
        <f t="shared" si="6"/>
        <v>5449.0002408618475</v>
      </c>
      <c r="F39" s="26">
        <f t="shared" si="7"/>
        <v>5449</v>
      </c>
      <c r="G39" s="26">
        <f t="shared" si="8"/>
        <v>0.0006599999978789128</v>
      </c>
      <c r="J39" s="26">
        <f>+G39</f>
        <v>0.0006599999978789128</v>
      </c>
      <c r="O39" s="26">
        <f t="shared" si="5"/>
        <v>0.002696936879805198</v>
      </c>
      <c r="Q39" s="27">
        <f t="shared" si="9"/>
        <v>38367.8425</v>
      </c>
      <c r="R39" s="26" t="s">
        <v>65</v>
      </c>
      <c r="U39" s="50"/>
    </row>
    <row r="40" spans="1:21" s="36" customFormat="1" ht="12.75">
      <c r="A40" s="33" t="s">
        <v>48</v>
      </c>
      <c r="B40" s="34"/>
      <c r="C40" s="35">
        <v>54016.578</v>
      </c>
      <c r="D40" s="35">
        <v>0.0028</v>
      </c>
      <c r="E40" s="36">
        <f t="shared" si="6"/>
        <v>5678.999766436998</v>
      </c>
      <c r="F40" s="36">
        <f t="shared" si="7"/>
        <v>5679</v>
      </c>
      <c r="G40" s="36">
        <f t="shared" si="8"/>
        <v>-0.0006399999983841553</v>
      </c>
      <c r="J40" s="36">
        <f>+G40</f>
        <v>-0.0006399999983841553</v>
      </c>
      <c r="O40" s="36">
        <f t="shared" si="5"/>
        <v>0.0009662503290431765</v>
      </c>
      <c r="Q40" s="37">
        <f t="shared" si="9"/>
        <v>38998.078</v>
      </c>
      <c r="R40" s="26" t="s">
        <v>65</v>
      </c>
      <c r="U40" s="50"/>
    </row>
    <row r="41" spans="1:21" s="38" customFormat="1" ht="12.75">
      <c r="A41" s="39" t="s">
        <v>50</v>
      </c>
      <c r="B41" s="44" t="s">
        <v>37</v>
      </c>
      <c r="C41" s="23">
        <v>54504.3269</v>
      </c>
      <c r="D41" s="23">
        <v>0.0037</v>
      </c>
      <c r="E41" s="36">
        <f t="shared" si="6"/>
        <v>5856.999919712718</v>
      </c>
      <c r="F41" s="36">
        <f t="shared" si="7"/>
        <v>5857</v>
      </c>
      <c r="G41" s="36">
        <f t="shared" si="8"/>
        <v>-0.00022000000171829015</v>
      </c>
      <c r="H41" s="36"/>
      <c r="I41" s="36"/>
      <c r="J41" s="36">
        <f>+G41</f>
        <v>-0.00022000000171829015</v>
      </c>
      <c r="K41" s="36"/>
      <c r="L41" s="36"/>
      <c r="M41" s="36"/>
      <c r="N41" s="36"/>
      <c r="O41" s="36">
        <f t="shared" si="5"/>
        <v>-0.0003731505667639509</v>
      </c>
      <c r="P41" s="36"/>
      <c r="Q41" s="37">
        <f t="shared" si="9"/>
        <v>39485.8269</v>
      </c>
      <c r="R41" s="26" t="s">
        <v>65</v>
      </c>
      <c r="U41" s="50"/>
    </row>
    <row r="42" spans="1:21" ht="12.75">
      <c r="A42" s="69" t="s">
        <v>59</v>
      </c>
      <c r="B42" s="70" t="s">
        <v>37</v>
      </c>
      <c r="C42" s="69">
        <v>55263.3486</v>
      </c>
      <c r="D42" s="69">
        <v>0.0023</v>
      </c>
      <c r="E42" s="36">
        <f t="shared" si="6"/>
        <v>6133.998963564171</v>
      </c>
      <c r="F42" s="36">
        <f t="shared" si="7"/>
        <v>6134</v>
      </c>
      <c r="G42" s="36">
        <f t="shared" si="8"/>
        <v>-0.0028400000010151416</v>
      </c>
      <c r="H42" s="36"/>
      <c r="I42" s="36"/>
      <c r="J42" s="36">
        <f>+G42</f>
        <v>-0.0028400000010151416</v>
      </c>
      <c r="K42" s="36"/>
      <c r="L42" s="36"/>
      <c r="M42" s="36"/>
      <c r="N42" s="36"/>
      <c r="O42" s="36">
        <f t="shared" si="5"/>
        <v>-0.0024574991518121203</v>
      </c>
      <c r="P42" s="36"/>
      <c r="Q42" s="37">
        <f t="shared" si="9"/>
        <v>40244.8486</v>
      </c>
      <c r="R42" s="26" t="s">
        <v>65</v>
      </c>
      <c r="U42" s="50"/>
    </row>
    <row r="43" spans="1:18" ht="12.75">
      <c r="A43" s="69" t="s">
        <v>60</v>
      </c>
      <c r="B43" s="70" t="s">
        <v>37</v>
      </c>
      <c r="C43" s="69">
        <v>55482.5594</v>
      </c>
      <c r="D43" s="69">
        <v>0.0005</v>
      </c>
      <c r="E43" s="36">
        <f t="shared" si="6"/>
        <v>6213.998233679785</v>
      </c>
      <c r="F43" s="36">
        <f t="shared" si="7"/>
        <v>6214</v>
      </c>
      <c r="G43" s="36">
        <f t="shared" si="8"/>
        <v>-0.004840000001422595</v>
      </c>
      <c r="H43" s="36"/>
      <c r="I43" s="36"/>
      <c r="J43" s="36">
        <f>+G43</f>
        <v>-0.004840000001422595</v>
      </c>
      <c r="K43" s="36"/>
      <c r="L43" s="36"/>
      <c r="M43" s="36"/>
      <c r="N43" s="36"/>
      <c r="O43" s="36">
        <f t="shared" si="5"/>
        <v>-0.0030594770825119535</v>
      </c>
      <c r="P43" s="36"/>
      <c r="Q43" s="37">
        <f t="shared" si="9"/>
        <v>40464.0594</v>
      </c>
      <c r="R43" s="26" t="s">
        <v>65</v>
      </c>
    </row>
    <row r="44" spans="1:17" ht="12.75">
      <c r="A44" s="71" t="s">
        <v>0</v>
      </c>
      <c r="B44" s="72" t="s">
        <v>37</v>
      </c>
      <c r="C44" s="73">
        <v>57474.6546</v>
      </c>
      <c r="D44" s="73">
        <v>0.0003</v>
      </c>
      <c r="E44" s="36">
        <f t="shared" si="6"/>
        <v>6940.99782494453</v>
      </c>
      <c r="F44" s="36">
        <f t="shared" si="7"/>
        <v>6941</v>
      </c>
      <c r="G44" s="36">
        <f t="shared" si="8"/>
        <v>-0.005960000002232846</v>
      </c>
      <c r="H44" s="36"/>
      <c r="I44" s="36"/>
      <c r="K44" s="36">
        <f>+G44</f>
        <v>-0.005960000002232846</v>
      </c>
      <c r="L44" s="36"/>
      <c r="M44" s="36"/>
      <c r="N44" s="36"/>
      <c r="O44" s="36">
        <f t="shared" si="5"/>
        <v>-0.008529951527746688</v>
      </c>
      <c r="P44" s="36"/>
      <c r="Q44" s="37">
        <f t="shared" si="9"/>
        <v>42456.1546</v>
      </c>
    </row>
    <row r="45" spans="1:21" s="38" customFormat="1" ht="12.75">
      <c r="A45" s="45" t="s">
        <v>51</v>
      </c>
      <c r="B45" s="46" t="s">
        <v>37</v>
      </c>
      <c r="C45" s="45">
        <v>51898.44372</v>
      </c>
      <c r="D45" s="45">
        <v>0.0021</v>
      </c>
      <c r="E45" s="36">
        <f t="shared" si="6"/>
        <v>4906.003196893614</v>
      </c>
      <c r="F45" s="36">
        <f t="shared" si="7"/>
        <v>4906</v>
      </c>
      <c r="G45" s="36">
        <f t="shared" si="8"/>
        <v>0.008760000004258472</v>
      </c>
      <c r="H45" s="36"/>
      <c r="I45" s="36"/>
      <c r="K45" s="36">
        <f>+G45</f>
        <v>0.008760000004258472</v>
      </c>
      <c r="L45" s="36"/>
      <c r="M45" s="36"/>
      <c r="N45" s="36"/>
      <c r="O45" s="36">
        <f t="shared" si="5"/>
        <v>0.006782862084430311</v>
      </c>
      <c r="P45" s="36"/>
      <c r="Q45" s="37">
        <f t="shared" si="9"/>
        <v>36879.94372</v>
      </c>
      <c r="U45" s="50"/>
    </row>
    <row r="46" spans="1:21" s="38" customFormat="1" ht="12.75">
      <c r="A46" s="45" t="s">
        <v>51</v>
      </c>
      <c r="B46" s="46" t="s">
        <v>37</v>
      </c>
      <c r="C46" s="45">
        <v>52320.42459</v>
      </c>
      <c r="D46" s="45">
        <v>0.0028</v>
      </c>
      <c r="E46" s="36">
        <f t="shared" si="6"/>
        <v>5060.001821061545</v>
      </c>
      <c r="F46" s="36">
        <f t="shared" si="7"/>
        <v>5060</v>
      </c>
      <c r="G46" s="36">
        <f t="shared" si="8"/>
        <v>0.004990000001271255</v>
      </c>
      <c r="H46" s="36"/>
      <c r="I46" s="36"/>
      <c r="K46" s="36">
        <f>+G46</f>
        <v>0.004990000001271255</v>
      </c>
      <c r="L46" s="36"/>
      <c r="M46" s="36"/>
      <c r="N46" s="36"/>
      <c r="O46" s="36">
        <f t="shared" si="5"/>
        <v>0.005624054567833131</v>
      </c>
      <c r="P46" s="36"/>
      <c r="Q46" s="37">
        <f t="shared" si="9"/>
        <v>37301.92459</v>
      </c>
      <c r="U46" s="50"/>
    </row>
    <row r="47" spans="1:21" s="38" customFormat="1" ht="12.75">
      <c r="A47" s="45" t="s">
        <v>51</v>
      </c>
      <c r="B47" s="46" t="s">
        <v>37</v>
      </c>
      <c r="C47" s="45">
        <v>53228.43058</v>
      </c>
      <c r="D47" s="45" t="s">
        <v>52</v>
      </c>
      <c r="E47" s="36">
        <f t="shared" si="6"/>
        <v>5391.371518451478</v>
      </c>
      <c r="F47" s="36">
        <f t="shared" si="7"/>
        <v>5391.5</v>
      </c>
      <c r="G47" s="36"/>
      <c r="H47" s="36"/>
      <c r="I47" s="36"/>
      <c r="K47" s="36"/>
      <c r="L47" s="36"/>
      <c r="M47" s="36"/>
      <c r="N47" s="36"/>
      <c r="O47" s="36">
        <f t="shared" si="5"/>
        <v>0.003129608517495705</v>
      </c>
      <c r="P47" s="36"/>
      <c r="Q47" s="37">
        <f t="shared" si="9"/>
        <v>38209.93058</v>
      </c>
      <c r="U47" s="50">
        <v>-0.35205999999743653</v>
      </c>
    </row>
    <row r="48" spans="1:21" s="38" customFormat="1" ht="12.75">
      <c r="A48" s="45" t="s">
        <v>51</v>
      </c>
      <c r="B48" s="46" t="s">
        <v>37</v>
      </c>
      <c r="C48" s="45">
        <v>53410.33586</v>
      </c>
      <c r="D48" s="45" t="s">
        <v>53</v>
      </c>
      <c r="E48" s="36">
        <f t="shared" si="6"/>
        <v>5457.7564302814435</v>
      </c>
      <c r="F48" s="36">
        <f t="shared" si="7"/>
        <v>5458</v>
      </c>
      <c r="G48" s="36"/>
      <c r="H48" s="36"/>
      <c r="I48" s="36"/>
      <c r="K48" s="36"/>
      <c r="L48" s="36"/>
      <c r="M48" s="36"/>
      <c r="N48" s="36"/>
      <c r="O48" s="36">
        <f t="shared" si="5"/>
        <v>0.0026292143626014675</v>
      </c>
      <c r="P48" s="36"/>
      <c r="Q48" s="37">
        <f t="shared" si="9"/>
        <v>38391.83586</v>
      </c>
      <c r="U48" s="50">
        <v>-0.6674199999979464</v>
      </c>
    </row>
    <row r="49" spans="1:21" s="38" customFormat="1" ht="12.75">
      <c r="A49" s="23" t="s">
        <v>54</v>
      </c>
      <c r="B49" s="47" t="s">
        <v>55</v>
      </c>
      <c r="C49" s="23">
        <v>54456.20174</v>
      </c>
      <c r="D49" s="23">
        <v>0.0007</v>
      </c>
      <c r="E49" s="36">
        <f t="shared" si="6"/>
        <v>5839.437018276304</v>
      </c>
      <c r="F49" s="36">
        <f t="shared" si="7"/>
        <v>5839.5</v>
      </c>
      <c r="G49" s="36"/>
      <c r="H49" s="36"/>
      <c r="I49" s="36"/>
      <c r="K49" s="36"/>
      <c r="L49" s="36"/>
      <c r="M49" s="36"/>
      <c r="N49" s="36"/>
      <c r="O49" s="36">
        <f t="shared" si="5"/>
        <v>-0.00024146789442336392</v>
      </c>
      <c r="P49" s="36"/>
      <c r="Q49" s="37">
        <f t="shared" si="9"/>
        <v>39437.70174</v>
      </c>
      <c r="U49" s="50">
        <v>-0.17258000000583706</v>
      </c>
    </row>
    <row r="50" spans="1:21" ht="12.75">
      <c r="A50" s="67" t="s">
        <v>54</v>
      </c>
      <c r="B50" s="68" t="s">
        <v>37</v>
      </c>
      <c r="C50" s="67">
        <v>54683.45155</v>
      </c>
      <c r="D50" s="67">
        <v>0.0011</v>
      </c>
      <c r="E50" s="36">
        <f t="shared" si="6"/>
        <v>5922.3700623321265</v>
      </c>
      <c r="F50" s="36">
        <f t="shared" si="7"/>
        <v>5922.5</v>
      </c>
      <c r="G50" s="36"/>
      <c r="H50" s="36"/>
      <c r="I50" s="36"/>
      <c r="K50" s="36"/>
      <c r="L50" s="36"/>
      <c r="M50" s="36"/>
      <c r="N50" s="36"/>
      <c r="O50" s="36">
        <f t="shared" si="5"/>
        <v>-0.0008660199975244406</v>
      </c>
      <c r="P50" s="36"/>
      <c r="Q50" s="37">
        <f t="shared" si="9"/>
        <v>39664.95155</v>
      </c>
      <c r="U50" s="50">
        <v>-0.35605000000214204</v>
      </c>
    </row>
    <row r="51" spans="1:21" ht="12.75">
      <c r="A51" s="48" t="s">
        <v>56</v>
      </c>
      <c r="B51" s="44" t="s">
        <v>37</v>
      </c>
      <c r="C51" s="39">
        <v>54027.53924</v>
      </c>
      <c r="D51" s="39">
        <v>0.0002</v>
      </c>
      <c r="E51" s="36">
        <f t="shared" si="6"/>
        <v>5682.999985402312</v>
      </c>
      <c r="F51" s="36">
        <f t="shared" si="7"/>
        <v>5683</v>
      </c>
      <c r="G51" s="36">
        <f>+C51-(C$7+F51*C$8)</f>
        <v>-3.9999998989515007E-05</v>
      </c>
      <c r="H51" s="36"/>
      <c r="I51" s="36"/>
      <c r="K51" s="36">
        <f>+G51</f>
        <v>-3.9999998989515007E-05</v>
      </c>
      <c r="L51" s="36"/>
      <c r="M51" s="36"/>
      <c r="N51" s="36"/>
      <c r="O51" s="36">
        <f t="shared" si="5"/>
        <v>0.0009361514325081852</v>
      </c>
      <c r="P51" s="36"/>
      <c r="Q51" s="37">
        <f t="shared" si="9"/>
        <v>39009.03924</v>
      </c>
      <c r="U51" s="50"/>
    </row>
    <row r="52" spans="1:17" ht="12.75">
      <c r="A52" s="65" t="s">
        <v>168</v>
      </c>
      <c r="B52" s="66" t="s">
        <v>37</v>
      </c>
      <c r="C52" s="65">
        <v>54027.5392</v>
      </c>
      <c r="E52" s="36">
        <f t="shared" si="6"/>
        <v>5682.999970804624</v>
      </c>
      <c r="F52" s="36">
        <f t="shared" si="7"/>
        <v>5683</v>
      </c>
      <c r="G52" s="36">
        <f>+C52-(C$7+F52*C$8)</f>
        <v>-7.999999797903001E-05</v>
      </c>
      <c r="H52" s="36"/>
      <c r="I52" s="36"/>
      <c r="K52" s="36">
        <f>+G52</f>
        <v>-7.999999797903001E-05</v>
      </c>
      <c r="L52" s="36"/>
      <c r="M52" s="36"/>
      <c r="N52" s="36"/>
      <c r="O52" s="36">
        <f t="shared" si="5"/>
        <v>0.0009361514325081852</v>
      </c>
      <c r="P52" s="36"/>
      <c r="Q52" s="37">
        <f t="shared" si="9"/>
        <v>39009.0392</v>
      </c>
    </row>
    <row r="53" spans="1:21" ht="12.75">
      <c r="A53" s="65" t="s">
        <v>179</v>
      </c>
      <c r="B53" s="66" t="s">
        <v>37</v>
      </c>
      <c r="C53" s="65">
        <v>54518.0369</v>
      </c>
      <c r="E53" s="36">
        <f t="shared" si="6"/>
        <v>5862.003277180895</v>
      </c>
      <c r="F53" s="36">
        <f t="shared" si="7"/>
        <v>5862</v>
      </c>
      <c r="H53" s="36"/>
      <c r="I53" s="36"/>
      <c r="K53" s="36"/>
      <c r="L53" s="36"/>
      <c r="M53" s="36"/>
      <c r="N53" s="36"/>
      <c r="O53" s="36">
        <f t="shared" si="5"/>
        <v>-0.00041077418743269006</v>
      </c>
      <c r="P53" s="36"/>
      <c r="Q53" s="37">
        <f t="shared" si="9"/>
        <v>39499.5369</v>
      </c>
      <c r="U53" s="36">
        <f>+C53-(C$7+F53*C$8)</f>
        <v>0.008979999998700805</v>
      </c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</sheetData>
  <sheetProtection/>
  <hyperlinks>
    <hyperlink ref="H62919" r:id="rId1" display="http://vsolj.cetus-net.org/bulletin.html"/>
    <hyperlink ref="H62912" r:id="rId2" display="http://vsolj.cetus-net.org/bulletin.html"/>
    <hyperlink ref="AP409" r:id="rId3" display="http://cdsbib.u-strasbg.fr/cgi-bin/cdsbib?1990RMxAA..21..381G"/>
    <hyperlink ref="AP412" r:id="rId4" display="http://cdsbib.u-strasbg.fr/cgi-bin/cdsbib?1990RMxAA..21..381G"/>
    <hyperlink ref="AP410" r:id="rId5" display="http://cdsbib.u-strasbg.fr/cgi-bin/cdsbib?1990RMxAA..21..381G"/>
    <hyperlink ref="AP388" r:id="rId6" display="http://cdsbib.u-strasbg.fr/cgi-bin/cdsbib?1990RMxAA..21..381G"/>
    <hyperlink ref="I62919" r:id="rId7" display="http://vsolj.cetus-net.org/bulletin.html"/>
    <hyperlink ref="AQ522" r:id="rId8" display="http://cdsbib.u-strasbg.fr/cgi-bin/cdsbib?1990RMxAA..21..381G"/>
    <hyperlink ref="AQ64327" r:id="rId9" display="http://cdsbib.u-strasbg.fr/cgi-bin/cdsbib?1990RMxAA..21..381G"/>
    <hyperlink ref="AQ523" r:id="rId10" display="http://cdsbib.u-strasbg.fr/cgi-bin/cdsbib?1990RMxAA..21..381G"/>
    <hyperlink ref="H62916" r:id="rId11" display="https://www.aavso.org/ejaavso"/>
  </hyperlinks>
  <printOptions/>
  <pageMargins left="0.75" right="0.75" top="1" bottom="1" header="0.5" footer="0.5"/>
  <pageSetup horizontalDpi="300" verticalDpi="300" orientation="portrait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6"/>
  <sheetViews>
    <sheetView zoomScalePageLayoutView="0" workbookViewId="0" topLeftCell="A1">
      <selection activeCell="A24" sqref="A24:C37"/>
    </sheetView>
  </sheetViews>
  <sheetFormatPr defaultColWidth="9.140625" defaultRowHeight="12.75"/>
  <cols>
    <col min="1" max="1" width="19.7109375" style="52" customWidth="1"/>
    <col min="2" max="2" width="4.421875" style="11" customWidth="1"/>
    <col min="3" max="3" width="12.7109375" style="52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52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51" t="s">
        <v>61</v>
      </c>
      <c r="I1" s="53" t="s">
        <v>62</v>
      </c>
      <c r="J1" s="54" t="s">
        <v>63</v>
      </c>
    </row>
    <row r="2" spans="9:10" ht="12.75">
      <c r="I2" s="55" t="s">
        <v>64</v>
      </c>
      <c r="J2" s="56" t="s">
        <v>65</v>
      </c>
    </row>
    <row r="3" spans="1:10" ht="12.75">
      <c r="A3" s="57" t="s">
        <v>66</v>
      </c>
      <c r="I3" s="55" t="s">
        <v>67</v>
      </c>
      <c r="J3" s="56" t="s">
        <v>68</v>
      </c>
    </row>
    <row r="4" spans="9:10" ht="12.75">
      <c r="I4" s="55" t="s">
        <v>69</v>
      </c>
      <c r="J4" s="56" t="s">
        <v>68</v>
      </c>
    </row>
    <row r="5" spans="9:10" ht="13.5" thickBot="1">
      <c r="I5" s="58" t="s">
        <v>70</v>
      </c>
      <c r="J5" s="59" t="s">
        <v>53</v>
      </c>
    </row>
    <row r="10" ht="13.5" thickBot="1"/>
    <row r="11" spans="1:16" ht="12.75" customHeight="1" thickBot="1">
      <c r="A11" s="52" t="str">
        <f aca="true" t="shared" si="0" ref="A11:A37">P11</f>
        <v>IBVS 46 </v>
      </c>
      <c r="B11" s="4" t="str">
        <f aca="true" t="shared" si="1" ref="B11:B37">IF(H11=INT(H11),"I","II")</f>
        <v>I</v>
      </c>
      <c r="C11" s="52">
        <f aca="true" t="shared" si="2" ref="C11:C37">1*G11</f>
        <v>38455.21</v>
      </c>
      <c r="D11" s="11" t="str">
        <f aca="true" t="shared" si="3" ref="D11:D37">VLOOKUP(F11,I$1:J$5,2,FALSE)</f>
        <v>vis</v>
      </c>
      <c r="E11" s="60">
        <f>VLOOKUP(C11,A!C$21:E$973,3,FALSE)</f>
        <v>0</v>
      </c>
      <c r="F11" s="4" t="s">
        <v>70</v>
      </c>
      <c r="G11" s="11" t="str">
        <f aca="true" t="shared" si="4" ref="G11:G37">MID(I11,3,LEN(I11)-3)</f>
        <v>38455.21</v>
      </c>
      <c r="H11" s="52">
        <f aca="true" t="shared" si="5" ref="H11:H37">1*K11</f>
        <v>0</v>
      </c>
      <c r="I11" s="61" t="s">
        <v>115</v>
      </c>
      <c r="J11" s="62" t="s">
        <v>116</v>
      </c>
      <c r="K11" s="61">
        <v>0</v>
      </c>
      <c r="L11" s="61" t="s">
        <v>117</v>
      </c>
      <c r="M11" s="62" t="s">
        <v>102</v>
      </c>
      <c r="N11" s="62"/>
      <c r="O11" s="63" t="s">
        <v>118</v>
      </c>
      <c r="P11" s="64" t="s">
        <v>119</v>
      </c>
    </row>
    <row r="12" spans="1:16" ht="12.75" customHeight="1" thickBot="1">
      <c r="A12" s="52" t="str">
        <f t="shared" si="0"/>
        <v> BBS 84 </v>
      </c>
      <c r="B12" s="4" t="str">
        <f t="shared" si="1"/>
        <v>I</v>
      </c>
      <c r="C12" s="52">
        <f t="shared" si="2"/>
        <v>46826.418</v>
      </c>
      <c r="D12" s="11" t="str">
        <f t="shared" si="3"/>
        <v>vis</v>
      </c>
      <c r="E12" s="60">
        <f>VLOOKUP(C12,A!C$21:E$973,3,FALSE)</f>
        <v>3055.007006890108</v>
      </c>
      <c r="F12" s="4" t="s">
        <v>70</v>
      </c>
      <c r="G12" s="11" t="str">
        <f t="shared" si="4"/>
        <v>46826.418</v>
      </c>
      <c r="H12" s="52">
        <f t="shared" si="5"/>
        <v>3055</v>
      </c>
      <c r="I12" s="61" t="s">
        <v>120</v>
      </c>
      <c r="J12" s="62" t="s">
        <v>121</v>
      </c>
      <c r="K12" s="61">
        <v>3055</v>
      </c>
      <c r="L12" s="61" t="s">
        <v>122</v>
      </c>
      <c r="M12" s="62" t="s">
        <v>102</v>
      </c>
      <c r="N12" s="62"/>
      <c r="O12" s="63" t="s">
        <v>123</v>
      </c>
      <c r="P12" s="63" t="s">
        <v>124</v>
      </c>
    </row>
    <row r="13" spans="1:16" ht="12.75" customHeight="1" thickBot="1">
      <c r="A13" s="52" t="str">
        <f t="shared" si="0"/>
        <v> BBS 100 </v>
      </c>
      <c r="B13" s="4" t="str">
        <f t="shared" si="1"/>
        <v>I</v>
      </c>
      <c r="C13" s="52">
        <f t="shared" si="2"/>
        <v>48651.36</v>
      </c>
      <c r="D13" s="11" t="str">
        <f t="shared" si="3"/>
        <v>vis</v>
      </c>
      <c r="E13" s="60">
        <f>VLOOKUP(C13,A!C$21:E$973,3,FALSE)</f>
        <v>3721.0053427537086</v>
      </c>
      <c r="F13" s="4" t="s">
        <v>70</v>
      </c>
      <c r="G13" s="11" t="str">
        <f t="shared" si="4"/>
        <v>48651.360</v>
      </c>
      <c r="H13" s="52">
        <f t="shared" si="5"/>
        <v>3721</v>
      </c>
      <c r="I13" s="61" t="s">
        <v>125</v>
      </c>
      <c r="J13" s="62" t="s">
        <v>126</v>
      </c>
      <c r="K13" s="61">
        <v>3721</v>
      </c>
      <c r="L13" s="61" t="s">
        <v>127</v>
      </c>
      <c r="M13" s="62" t="s">
        <v>128</v>
      </c>
      <c r="N13" s="62" t="s">
        <v>129</v>
      </c>
      <c r="O13" s="63" t="s">
        <v>123</v>
      </c>
      <c r="P13" s="63" t="s">
        <v>130</v>
      </c>
    </row>
    <row r="14" spans="1:16" ht="12.75" customHeight="1" thickBot="1">
      <c r="A14" s="52" t="str">
        <f t="shared" si="0"/>
        <v> BBS 114 </v>
      </c>
      <c r="B14" s="4" t="str">
        <f t="shared" si="1"/>
        <v>I</v>
      </c>
      <c r="C14" s="52">
        <f t="shared" si="2"/>
        <v>50517.409</v>
      </c>
      <c r="D14" s="11" t="str">
        <f t="shared" si="3"/>
        <v>vis</v>
      </c>
      <c r="E14" s="60">
        <f>VLOOKUP(C14,A!C$21:E$973,3,FALSE)</f>
        <v>4402.005357351396</v>
      </c>
      <c r="F14" s="4" t="s">
        <v>70</v>
      </c>
      <c r="G14" s="11" t="str">
        <f t="shared" si="4"/>
        <v>50517.409</v>
      </c>
      <c r="H14" s="52">
        <f t="shared" si="5"/>
        <v>4402</v>
      </c>
      <c r="I14" s="61" t="s">
        <v>131</v>
      </c>
      <c r="J14" s="62" t="s">
        <v>132</v>
      </c>
      <c r="K14" s="61">
        <v>4402</v>
      </c>
      <c r="L14" s="61" t="s">
        <v>127</v>
      </c>
      <c r="M14" s="62" t="s">
        <v>102</v>
      </c>
      <c r="N14" s="62"/>
      <c r="O14" s="63" t="s">
        <v>133</v>
      </c>
      <c r="P14" s="63" t="s">
        <v>134</v>
      </c>
    </row>
    <row r="15" spans="1:16" ht="12.75" customHeight="1" thickBot="1">
      <c r="A15" s="52" t="str">
        <f t="shared" si="0"/>
        <v>IBVS 5287 </v>
      </c>
      <c r="B15" s="4" t="str">
        <f t="shared" si="1"/>
        <v>I</v>
      </c>
      <c r="C15" s="52">
        <f t="shared" si="2"/>
        <v>51550.447</v>
      </c>
      <c r="D15" s="11" t="str">
        <f t="shared" si="3"/>
        <v>vis</v>
      </c>
      <c r="E15" s="60">
        <f>VLOOKUP(C15,A!C$21:E$973,3,FALSE)</f>
        <v>4779.004510685508</v>
      </c>
      <c r="F15" s="4" t="s">
        <v>70</v>
      </c>
      <c r="G15" s="11" t="str">
        <f t="shared" si="4"/>
        <v>51550.4470</v>
      </c>
      <c r="H15" s="52">
        <f t="shared" si="5"/>
        <v>4779</v>
      </c>
      <c r="I15" s="61" t="s">
        <v>135</v>
      </c>
      <c r="J15" s="62" t="s">
        <v>136</v>
      </c>
      <c r="K15" s="61">
        <v>4779</v>
      </c>
      <c r="L15" s="61" t="s">
        <v>137</v>
      </c>
      <c r="M15" s="62" t="s">
        <v>128</v>
      </c>
      <c r="N15" s="62" t="s">
        <v>129</v>
      </c>
      <c r="O15" s="63" t="s">
        <v>138</v>
      </c>
      <c r="P15" s="64" t="s">
        <v>139</v>
      </c>
    </row>
    <row r="16" spans="1:16" ht="12.75" customHeight="1" thickBot="1">
      <c r="A16" s="52" t="str">
        <f t="shared" si="0"/>
        <v>IBVS 5287 </v>
      </c>
      <c r="B16" s="4" t="str">
        <f t="shared" si="1"/>
        <v>I</v>
      </c>
      <c r="C16" s="52">
        <f t="shared" si="2"/>
        <v>51876.5181</v>
      </c>
      <c r="D16" s="11" t="str">
        <f t="shared" si="3"/>
        <v>vis</v>
      </c>
      <c r="E16" s="60">
        <f>VLOOKUP(C16,A!C$21:E$973,3,FALSE)</f>
        <v>4898.001613044495</v>
      </c>
      <c r="F16" s="4" t="s">
        <v>70</v>
      </c>
      <c r="G16" s="11" t="str">
        <f t="shared" si="4"/>
        <v>51876.5181</v>
      </c>
      <c r="H16" s="52">
        <f t="shared" si="5"/>
        <v>4898</v>
      </c>
      <c r="I16" s="61" t="s">
        <v>140</v>
      </c>
      <c r="J16" s="62" t="s">
        <v>141</v>
      </c>
      <c r="K16" s="61">
        <v>4898</v>
      </c>
      <c r="L16" s="61" t="s">
        <v>142</v>
      </c>
      <c r="M16" s="62" t="s">
        <v>128</v>
      </c>
      <c r="N16" s="62" t="s">
        <v>129</v>
      </c>
      <c r="O16" s="63" t="s">
        <v>138</v>
      </c>
      <c r="P16" s="64" t="s">
        <v>139</v>
      </c>
    </row>
    <row r="17" spans="1:16" ht="12.75" customHeight="1" thickBot="1">
      <c r="A17" s="52" t="str">
        <f t="shared" si="0"/>
        <v>OEJV 0074 </v>
      </c>
      <c r="B17" s="4" t="str">
        <f t="shared" si="1"/>
        <v>I</v>
      </c>
      <c r="C17" s="52">
        <f t="shared" si="2"/>
        <v>51898.44372</v>
      </c>
      <c r="D17" s="11" t="str">
        <f t="shared" si="3"/>
        <v>vis</v>
      </c>
      <c r="E17" s="60">
        <f>VLOOKUP(C17,A!C$21:E$973,3,FALSE)</f>
        <v>4906.003196893614</v>
      </c>
      <c r="F17" s="4" t="s">
        <v>70</v>
      </c>
      <c r="G17" s="11" t="str">
        <f t="shared" si="4"/>
        <v>51898.44372</v>
      </c>
      <c r="H17" s="52">
        <f t="shared" si="5"/>
        <v>4906</v>
      </c>
      <c r="I17" s="61" t="s">
        <v>143</v>
      </c>
      <c r="J17" s="62" t="s">
        <v>144</v>
      </c>
      <c r="K17" s="61">
        <v>4906</v>
      </c>
      <c r="L17" s="61" t="s">
        <v>145</v>
      </c>
      <c r="M17" s="62" t="s">
        <v>146</v>
      </c>
      <c r="N17" s="62" t="s">
        <v>147</v>
      </c>
      <c r="O17" s="63" t="s">
        <v>148</v>
      </c>
      <c r="P17" s="64" t="s">
        <v>149</v>
      </c>
    </row>
    <row r="18" spans="1:16" ht="12.75" customHeight="1" thickBot="1">
      <c r="A18" s="52" t="str">
        <f t="shared" si="0"/>
        <v>OEJV 0074 </v>
      </c>
      <c r="B18" s="4" t="str">
        <f t="shared" si="1"/>
        <v>I</v>
      </c>
      <c r="C18" s="52">
        <f t="shared" si="2"/>
        <v>52320.42459</v>
      </c>
      <c r="D18" s="11" t="str">
        <f t="shared" si="3"/>
        <v>vis</v>
      </c>
      <c r="E18" s="60">
        <f>VLOOKUP(C18,A!C$21:E$973,3,FALSE)</f>
        <v>5060.001821061545</v>
      </c>
      <c r="F18" s="4" t="s">
        <v>70</v>
      </c>
      <c r="G18" s="11" t="str">
        <f t="shared" si="4"/>
        <v>52320.42459</v>
      </c>
      <c r="H18" s="52">
        <f t="shared" si="5"/>
        <v>5060</v>
      </c>
      <c r="I18" s="61" t="s">
        <v>150</v>
      </c>
      <c r="J18" s="62" t="s">
        <v>151</v>
      </c>
      <c r="K18" s="61">
        <v>5060</v>
      </c>
      <c r="L18" s="61" t="s">
        <v>152</v>
      </c>
      <c r="M18" s="62" t="s">
        <v>146</v>
      </c>
      <c r="N18" s="62" t="s">
        <v>147</v>
      </c>
      <c r="O18" s="63" t="s">
        <v>148</v>
      </c>
      <c r="P18" s="64" t="s">
        <v>149</v>
      </c>
    </row>
    <row r="19" spans="1:16" ht="12.75" customHeight="1" thickBot="1">
      <c r="A19" s="52" t="str">
        <f t="shared" si="0"/>
        <v>BAVM 178 </v>
      </c>
      <c r="B19" s="4" t="str">
        <f t="shared" si="1"/>
        <v>I</v>
      </c>
      <c r="C19" s="52">
        <f t="shared" si="2"/>
        <v>53386.3425</v>
      </c>
      <c r="D19" s="11" t="str">
        <f t="shared" si="3"/>
        <v>vis</v>
      </c>
      <c r="E19" s="60">
        <f>VLOOKUP(C19,A!C$21:E$973,3,FALSE)</f>
        <v>5449.0002408618475</v>
      </c>
      <c r="F19" s="4" t="s">
        <v>70</v>
      </c>
      <c r="G19" s="11" t="str">
        <f t="shared" si="4"/>
        <v>53386.3425</v>
      </c>
      <c r="H19" s="52">
        <f t="shared" si="5"/>
        <v>5449</v>
      </c>
      <c r="I19" s="61" t="s">
        <v>153</v>
      </c>
      <c r="J19" s="62" t="s">
        <v>154</v>
      </c>
      <c r="K19" s="61">
        <v>5449</v>
      </c>
      <c r="L19" s="61" t="s">
        <v>155</v>
      </c>
      <c r="M19" s="62" t="s">
        <v>146</v>
      </c>
      <c r="N19" s="62" t="s">
        <v>147</v>
      </c>
      <c r="O19" s="63" t="s">
        <v>156</v>
      </c>
      <c r="P19" s="64" t="s">
        <v>157</v>
      </c>
    </row>
    <row r="20" spans="1:16" ht="12.75" customHeight="1" thickBot="1">
      <c r="A20" s="52" t="str">
        <f t="shared" si="0"/>
        <v>BAVM 186 </v>
      </c>
      <c r="B20" s="4" t="str">
        <f t="shared" si="1"/>
        <v>I</v>
      </c>
      <c r="C20" s="52">
        <f t="shared" si="2"/>
        <v>54016.578</v>
      </c>
      <c r="D20" s="11" t="str">
        <f t="shared" si="3"/>
        <v>vis</v>
      </c>
      <c r="E20" s="60">
        <f>VLOOKUP(C20,A!C$21:E$973,3,FALSE)</f>
        <v>5678.999766436998</v>
      </c>
      <c r="F20" s="4" t="s">
        <v>70</v>
      </c>
      <c r="G20" s="11" t="str">
        <f t="shared" si="4"/>
        <v>54016.5780</v>
      </c>
      <c r="H20" s="52">
        <f t="shared" si="5"/>
        <v>5679</v>
      </c>
      <c r="I20" s="61" t="s">
        <v>158</v>
      </c>
      <c r="J20" s="62" t="s">
        <v>159</v>
      </c>
      <c r="K20" s="61">
        <v>5679</v>
      </c>
      <c r="L20" s="61" t="s">
        <v>160</v>
      </c>
      <c r="M20" s="62" t="s">
        <v>146</v>
      </c>
      <c r="N20" s="62" t="s">
        <v>147</v>
      </c>
      <c r="O20" s="63" t="s">
        <v>161</v>
      </c>
      <c r="P20" s="64" t="s">
        <v>162</v>
      </c>
    </row>
    <row r="21" spans="1:16" ht="12.75" customHeight="1" thickBot="1">
      <c r="A21" s="52" t="str">
        <f t="shared" si="0"/>
        <v>BAVM 201 </v>
      </c>
      <c r="B21" s="4" t="str">
        <f t="shared" si="1"/>
        <v>I</v>
      </c>
      <c r="C21" s="52">
        <f t="shared" si="2"/>
        <v>54504.3269</v>
      </c>
      <c r="D21" s="11" t="str">
        <f t="shared" si="3"/>
        <v>vis</v>
      </c>
      <c r="E21" s="60">
        <f>VLOOKUP(C21,A!C$21:E$973,3,FALSE)</f>
        <v>5856.999919712718</v>
      </c>
      <c r="F21" s="4" t="s">
        <v>70</v>
      </c>
      <c r="G21" s="11" t="str">
        <f t="shared" si="4"/>
        <v>54504.3269</v>
      </c>
      <c r="H21" s="52">
        <f t="shared" si="5"/>
        <v>5857</v>
      </c>
      <c r="I21" s="61" t="s">
        <v>169</v>
      </c>
      <c r="J21" s="62" t="s">
        <v>170</v>
      </c>
      <c r="K21" s="61">
        <v>5857</v>
      </c>
      <c r="L21" s="61" t="s">
        <v>171</v>
      </c>
      <c r="M21" s="62" t="s">
        <v>146</v>
      </c>
      <c r="N21" s="62" t="s">
        <v>147</v>
      </c>
      <c r="O21" s="63" t="s">
        <v>172</v>
      </c>
      <c r="P21" s="64" t="s">
        <v>173</v>
      </c>
    </row>
    <row r="22" spans="1:16" ht="12.75" customHeight="1" thickBot="1">
      <c r="A22" s="52" t="str">
        <f t="shared" si="0"/>
        <v>BAVM 214 </v>
      </c>
      <c r="B22" s="4" t="str">
        <f t="shared" si="1"/>
        <v>I</v>
      </c>
      <c r="C22" s="52">
        <f t="shared" si="2"/>
        <v>55263.3486</v>
      </c>
      <c r="D22" s="11" t="str">
        <f t="shared" si="3"/>
        <v>vis</v>
      </c>
      <c r="E22" s="60">
        <f>VLOOKUP(C22,A!C$21:E$973,3,FALSE)</f>
        <v>6133.998963564171</v>
      </c>
      <c r="F22" s="4" t="s">
        <v>70</v>
      </c>
      <c r="G22" s="11" t="str">
        <f t="shared" si="4"/>
        <v>55263.3486</v>
      </c>
      <c r="H22" s="52">
        <f t="shared" si="5"/>
        <v>6134</v>
      </c>
      <c r="I22" s="61" t="s">
        <v>180</v>
      </c>
      <c r="J22" s="62" t="s">
        <v>181</v>
      </c>
      <c r="K22" s="61">
        <v>6134</v>
      </c>
      <c r="L22" s="61" t="s">
        <v>182</v>
      </c>
      <c r="M22" s="62" t="s">
        <v>146</v>
      </c>
      <c r="N22" s="62" t="s">
        <v>183</v>
      </c>
      <c r="O22" s="63" t="s">
        <v>184</v>
      </c>
      <c r="P22" s="64" t="s">
        <v>185</v>
      </c>
    </row>
    <row r="23" spans="1:16" ht="12.75" customHeight="1" thickBot="1">
      <c r="A23" s="52" t="str">
        <f t="shared" si="0"/>
        <v>BAVM 220 </v>
      </c>
      <c r="B23" s="4" t="str">
        <f t="shared" si="1"/>
        <v>I</v>
      </c>
      <c r="C23" s="52">
        <f t="shared" si="2"/>
        <v>55482.5594</v>
      </c>
      <c r="D23" s="11" t="str">
        <f t="shared" si="3"/>
        <v>vis</v>
      </c>
      <c r="E23" s="60">
        <f>VLOOKUP(C23,A!C$21:E$973,3,FALSE)</f>
        <v>6213.998233679785</v>
      </c>
      <c r="F23" s="4" t="s">
        <v>70</v>
      </c>
      <c r="G23" s="11" t="str">
        <f t="shared" si="4"/>
        <v>55482.5594</v>
      </c>
      <c r="H23" s="52">
        <f t="shared" si="5"/>
        <v>6214</v>
      </c>
      <c r="I23" s="61" t="s">
        <v>186</v>
      </c>
      <c r="J23" s="62" t="s">
        <v>187</v>
      </c>
      <c r="K23" s="61" t="s">
        <v>188</v>
      </c>
      <c r="L23" s="61" t="s">
        <v>189</v>
      </c>
      <c r="M23" s="62" t="s">
        <v>146</v>
      </c>
      <c r="N23" s="62" t="s">
        <v>147</v>
      </c>
      <c r="O23" s="63" t="s">
        <v>190</v>
      </c>
      <c r="P23" s="64" t="s">
        <v>191</v>
      </c>
    </row>
    <row r="24" spans="1:16" ht="12.75" customHeight="1" thickBot="1">
      <c r="A24" s="52" t="str">
        <f t="shared" si="0"/>
        <v> PZ 4.157 </v>
      </c>
      <c r="B24" s="4" t="str">
        <f t="shared" si="1"/>
        <v>I</v>
      </c>
      <c r="C24" s="52">
        <f t="shared" si="2"/>
        <v>18542.52</v>
      </c>
      <c r="D24" s="11" t="str">
        <f t="shared" si="3"/>
        <v>vis</v>
      </c>
      <c r="E24" s="60">
        <f>VLOOKUP(C24,A!C$21:E$973,3,FALSE)</f>
        <v>-7266.980760247577</v>
      </c>
      <c r="F24" s="4" t="s">
        <v>70</v>
      </c>
      <c r="G24" s="11" t="str">
        <f t="shared" si="4"/>
        <v>18542.52</v>
      </c>
      <c r="H24" s="52">
        <f t="shared" si="5"/>
        <v>-7267</v>
      </c>
      <c r="I24" s="61" t="s">
        <v>72</v>
      </c>
      <c r="J24" s="62" t="s">
        <v>73</v>
      </c>
      <c r="K24" s="61">
        <v>-7267</v>
      </c>
      <c r="L24" s="61" t="s">
        <v>74</v>
      </c>
      <c r="M24" s="62" t="s">
        <v>75</v>
      </c>
      <c r="N24" s="62"/>
      <c r="O24" s="63" t="s">
        <v>76</v>
      </c>
      <c r="P24" s="63" t="s">
        <v>77</v>
      </c>
    </row>
    <row r="25" spans="1:16" ht="12.75" customHeight="1" thickBot="1">
      <c r="A25" s="52" t="str">
        <f t="shared" si="0"/>
        <v> AN 238.15 </v>
      </c>
      <c r="B25" s="4" t="str">
        <f t="shared" si="1"/>
        <v>I</v>
      </c>
      <c r="C25" s="52">
        <f t="shared" si="2"/>
        <v>25162.64</v>
      </c>
      <c r="D25" s="11" t="str">
        <f t="shared" si="3"/>
        <v>vis</v>
      </c>
      <c r="E25" s="60">
        <f>VLOOKUP(C25,A!C$21:E$973,3,FALSE)</f>
        <v>-4851.01964848768</v>
      </c>
      <c r="F25" s="4" t="s">
        <v>70</v>
      </c>
      <c r="G25" s="11" t="str">
        <f t="shared" si="4"/>
        <v>25162.64</v>
      </c>
      <c r="H25" s="52">
        <f t="shared" si="5"/>
        <v>-4851</v>
      </c>
      <c r="I25" s="61" t="s">
        <v>78</v>
      </c>
      <c r="J25" s="62" t="s">
        <v>79</v>
      </c>
      <c r="K25" s="61">
        <v>-4851</v>
      </c>
      <c r="L25" s="61" t="s">
        <v>80</v>
      </c>
      <c r="M25" s="62" t="s">
        <v>75</v>
      </c>
      <c r="N25" s="62"/>
      <c r="O25" s="63" t="s">
        <v>81</v>
      </c>
      <c r="P25" s="63" t="s">
        <v>82</v>
      </c>
    </row>
    <row r="26" spans="1:16" ht="12.75" customHeight="1" thickBot="1">
      <c r="A26" s="52" t="str">
        <f t="shared" si="0"/>
        <v> AN 238.15 </v>
      </c>
      <c r="B26" s="4" t="str">
        <f t="shared" si="1"/>
        <v>I</v>
      </c>
      <c r="C26" s="52">
        <f t="shared" si="2"/>
        <v>25217.42</v>
      </c>
      <c r="D26" s="11" t="str">
        <f t="shared" si="3"/>
        <v>vis</v>
      </c>
      <c r="E26" s="60">
        <f>VLOOKUP(C26,A!C$21:E$973,3,FALSE)</f>
        <v>-4831.0281151465615</v>
      </c>
      <c r="F26" s="4" t="s">
        <v>70</v>
      </c>
      <c r="G26" s="11" t="str">
        <f t="shared" si="4"/>
        <v>25217.42</v>
      </c>
      <c r="H26" s="52">
        <f t="shared" si="5"/>
        <v>-4831</v>
      </c>
      <c r="I26" s="61" t="s">
        <v>83</v>
      </c>
      <c r="J26" s="62" t="s">
        <v>84</v>
      </c>
      <c r="K26" s="61">
        <v>-4831</v>
      </c>
      <c r="L26" s="61" t="s">
        <v>85</v>
      </c>
      <c r="M26" s="62" t="s">
        <v>75</v>
      </c>
      <c r="N26" s="62"/>
      <c r="O26" s="63" t="s">
        <v>81</v>
      </c>
      <c r="P26" s="63" t="s">
        <v>82</v>
      </c>
    </row>
    <row r="27" spans="1:16" ht="12.75" customHeight="1" thickBot="1">
      <c r="A27" s="52" t="str">
        <f t="shared" si="0"/>
        <v> AN 238.15 </v>
      </c>
      <c r="B27" s="4" t="str">
        <f t="shared" si="1"/>
        <v>I</v>
      </c>
      <c r="C27" s="52">
        <f t="shared" si="2"/>
        <v>25247.54</v>
      </c>
      <c r="D27" s="11" t="str">
        <f t="shared" si="3"/>
        <v>vis</v>
      </c>
      <c r="E27" s="60">
        <f>VLOOKUP(C27,A!C$21:E$973,3,FALSE)</f>
        <v>-4820.0360562886835</v>
      </c>
      <c r="F27" s="4" t="s">
        <v>70</v>
      </c>
      <c r="G27" s="11" t="str">
        <f t="shared" si="4"/>
        <v>25247.54</v>
      </c>
      <c r="H27" s="52">
        <f t="shared" si="5"/>
        <v>-4820</v>
      </c>
      <c r="I27" s="61" t="s">
        <v>86</v>
      </c>
      <c r="J27" s="62" t="s">
        <v>87</v>
      </c>
      <c r="K27" s="61">
        <v>-4820</v>
      </c>
      <c r="L27" s="61" t="s">
        <v>88</v>
      </c>
      <c r="M27" s="62" t="s">
        <v>75</v>
      </c>
      <c r="N27" s="62"/>
      <c r="O27" s="63" t="s">
        <v>81</v>
      </c>
      <c r="P27" s="63" t="s">
        <v>82</v>
      </c>
    </row>
    <row r="28" spans="1:16" ht="12.75" customHeight="1" thickBot="1">
      <c r="A28" s="52" t="str">
        <f t="shared" si="0"/>
        <v> AN 238.15 </v>
      </c>
      <c r="B28" s="4" t="str">
        <f t="shared" si="1"/>
        <v>I</v>
      </c>
      <c r="C28" s="52">
        <f t="shared" si="2"/>
        <v>25302.41</v>
      </c>
      <c r="D28" s="11" t="str">
        <f t="shared" si="3"/>
        <v>vis</v>
      </c>
      <c r="E28" s="60">
        <f>VLOOKUP(C28,A!C$21:E$973,3,FALSE)</f>
        <v>-4800.011678150181</v>
      </c>
      <c r="F28" s="4" t="s">
        <v>70</v>
      </c>
      <c r="G28" s="11" t="str">
        <f t="shared" si="4"/>
        <v>25302.41</v>
      </c>
      <c r="H28" s="52">
        <f t="shared" si="5"/>
        <v>-4800</v>
      </c>
      <c r="I28" s="61" t="s">
        <v>89</v>
      </c>
      <c r="J28" s="62" t="s">
        <v>90</v>
      </c>
      <c r="K28" s="61">
        <v>-4800</v>
      </c>
      <c r="L28" s="61" t="s">
        <v>91</v>
      </c>
      <c r="M28" s="62" t="s">
        <v>75</v>
      </c>
      <c r="N28" s="62"/>
      <c r="O28" s="63" t="s">
        <v>81</v>
      </c>
      <c r="P28" s="63" t="s">
        <v>82</v>
      </c>
    </row>
    <row r="29" spans="1:16" ht="12.75" customHeight="1" thickBot="1">
      <c r="A29" s="52" t="str">
        <f t="shared" si="0"/>
        <v> AN 238.15 </v>
      </c>
      <c r="B29" s="4" t="str">
        <f t="shared" si="1"/>
        <v>I</v>
      </c>
      <c r="C29" s="52">
        <f t="shared" si="2"/>
        <v>25324.31</v>
      </c>
      <c r="D29" s="11" t="str">
        <f t="shared" si="3"/>
        <v>vis</v>
      </c>
      <c r="E29" s="60">
        <f>VLOOKUP(C29,A!C$21:E$973,3,FALSE)</f>
        <v>-4792.019444120051</v>
      </c>
      <c r="F29" s="4" t="s">
        <v>70</v>
      </c>
      <c r="G29" s="11" t="str">
        <f t="shared" si="4"/>
        <v>25324.31</v>
      </c>
      <c r="H29" s="52">
        <f t="shared" si="5"/>
        <v>-4792</v>
      </c>
      <c r="I29" s="61" t="s">
        <v>92</v>
      </c>
      <c r="J29" s="62" t="s">
        <v>93</v>
      </c>
      <c r="K29" s="61">
        <v>-4792</v>
      </c>
      <c r="L29" s="61" t="s">
        <v>80</v>
      </c>
      <c r="M29" s="62" t="s">
        <v>75</v>
      </c>
      <c r="N29" s="62"/>
      <c r="O29" s="63" t="s">
        <v>81</v>
      </c>
      <c r="P29" s="63" t="s">
        <v>82</v>
      </c>
    </row>
    <row r="30" spans="1:16" ht="12.75" customHeight="1" thickBot="1">
      <c r="A30" s="52" t="str">
        <f t="shared" si="0"/>
        <v> AN 238.15 </v>
      </c>
      <c r="B30" s="4" t="str">
        <f t="shared" si="1"/>
        <v>I</v>
      </c>
      <c r="C30" s="52">
        <f t="shared" si="2"/>
        <v>25510.62</v>
      </c>
      <c r="D30" s="11" t="str">
        <f t="shared" si="3"/>
        <v>vis</v>
      </c>
      <c r="E30" s="60">
        <f>VLOOKUP(C30,A!C$21:E$973,3,FALSE)</f>
        <v>-4724.027064113045</v>
      </c>
      <c r="F30" s="4" t="s">
        <v>70</v>
      </c>
      <c r="G30" s="11" t="str">
        <f t="shared" si="4"/>
        <v>25510.62</v>
      </c>
      <c r="H30" s="52">
        <f t="shared" si="5"/>
        <v>-4724</v>
      </c>
      <c r="I30" s="61" t="s">
        <v>94</v>
      </c>
      <c r="J30" s="62" t="s">
        <v>95</v>
      </c>
      <c r="K30" s="61">
        <v>-4724</v>
      </c>
      <c r="L30" s="61" t="s">
        <v>96</v>
      </c>
      <c r="M30" s="62" t="s">
        <v>75</v>
      </c>
      <c r="N30" s="62"/>
      <c r="O30" s="63" t="s">
        <v>81</v>
      </c>
      <c r="P30" s="63" t="s">
        <v>82</v>
      </c>
    </row>
    <row r="31" spans="1:16" ht="12.75" customHeight="1" thickBot="1">
      <c r="A31" s="52" t="str">
        <f t="shared" si="0"/>
        <v> AN 238.15 </v>
      </c>
      <c r="B31" s="4" t="str">
        <f t="shared" si="1"/>
        <v>I</v>
      </c>
      <c r="C31" s="52">
        <f t="shared" si="2"/>
        <v>25532.54</v>
      </c>
      <c r="D31" s="11" t="str">
        <f t="shared" si="3"/>
        <v>vis</v>
      </c>
      <c r="E31" s="60">
        <f>VLOOKUP(C31,A!C$21:E$973,3,FALSE)</f>
        <v>-4716.027531239051</v>
      </c>
      <c r="F31" s="4" t="s">
        <v>70</v>
      </c>
      <c r="G31" s="11" t="str">
        <f t="shared" si="4"/>
        <v>25532.54</v>
      </c>
      <c r="H31" s="52">
        <f t="shared" si="5"/>
        <v>-4716</v>
      </c>
      <c r="I31" s="61" t="s">
        <v>97</v>
      </c>
      <c r="J31" s="62" t="s">
        <v>98</v>
      </c>
      <c r="K31" s="61">
        <v>-4716</v>
      </c>
      <c r="L31" s="61" t="s">
        <v>85</v>
      </c>
      <c r="M31" s="62" t="s">
        <v>75</v>
      </c>
      <c r="N31" s="62"/>
      <c r="O31" s="63" t="s">
        <v>81</v>
      </c>
      <c r="P31" s="63" t="s">
        <v>82</v>
      </c>
    </row>
    <row r="32" spans="1:16" ht="12.75" customHeight="1" thickBot="1">
      <c r="A32" s="52" t="str">
        <f t="shared" si="0"/>
        <v> AN 238.15 </v>
      </c>
      <c r="B32" s="4" t="str">
        <f t="shared" si="1"/>
        <v>I</v>
      </c>
      <c r="C32" s="52">
        <f t="shared" si="2"/>
        <v>25650.4</v>
      </c>
      <c r="D32" s="11" t="str">
        <f t="shared" si="3"/>
        <v>vis</v>
      </c>
      <c r="E32" s="60">
        <f>VLOOKUP(C32,A!C$21:E$973,3,FALSE)</f>
        <v>-4673.015444353614</v>
      </c>
      <c r="F32" s="4" t="s">
        <v>70</v>
      </c>
      <c r="G32" s="11" t="str">
        <f t="shared" si="4"/>
        <v>25650.40</v>
      </c>
      <c r="H32" s="52">
        <f t="shared" si="5"/>
        <v>-4673</v>
      </c>
      <c r="I32" s="61" t="s">
        <v>99</v>
      </c>
      <c r="J32" s="62" t="s">
        <v>100</v>
      </c>
      <c r="K32" s="61">
        <v>-4673</v>
      </c>
      <c r="L32" s="61" t="s">
        <v>101</v>
      </c>
      <c r="M32" s="62" t="s">
        <v>102</v>
      </c>
      <c r="N32" s="62"/>
      <c r="O32" s="63" t="s">
        <v>81</v>
      </c>
      <c r="P32" s="63" t="s">
        <v>82</v>
      </c>
    </row>
    <row r="33" spans="1:16" ht="12.75" customHeight="1" thickBot="1">
      <c r="A33" s="52" t="str">
        <f t="shared" si="0"/>
        <v> AN 238.15 </v>
      </c>
      <c r="B33" s="4" t="str">
        <f t="shared" si="1"/>
        <v>I</v>
      </c>
      <c r="C33" s="52">
        <f t="shared" si="2"/>
        <v>25672.33</v>
      </c>
      <c r="D33" s="11" t="str">
        <f t="shared" si="3"/>
        <v>vis</v>
      </c>
      <c r="E33" s="60">
        <f>VLOOKUP(C33,A!C$21:E$973,3,FALSE)</f>
        <v>-4665.012262057689</v>
      </c>
      <c r="F33" s="4" t="s">
        <v>70</v>
      </c>
      <c r="G33" s="11" t="str">
        <f t="shared" si="4"/>
        <v>25672.33</v>
      </c>
      <c r="H33" s="52">
        <f t="shared" si="5"/>
        <v>-4665</v>
      </c>
      <c r="I33" s="61" t="s">
        <v>103</v>
      </c>
      <c r="J33" s="62" t="s">
        <v>104</v>
      </c>
      <c r="K33" s="61">
        <v>-4665</v>
      </c>
      <c r="L33" s="61" t="s">
        <v>91</v>
      </c>
      <c r="M33" s="62" t="s">
        <v>75</v>
      </c>
      <c r="N33" s="62"/>
      <c r="O33" s="63" t="s">
        <v>81</v>
      </c>
      <c r="P33" s="63" t="s">
        <v>82</v>
      </c>
    </row>
    <row r="34" spans="1:16" ht="12.75" customHeight="1" thickBot="1">
      <c r="A34" s="52" t="str">
        <f t="shared" si="0"/>
        <v> BTOK 30 </v>
      </c>
      <c r="B34" s="4" t="str">
        <f t="shared" si="1"/>
        <v>I</v>
      </c>
      <c r="C34" s="52">
        <f t="shared" si="2"/>
        <v>33289.92</v>
      </c>
      <c r="D34" s="11" t="str">
        <f t="shared" si="3"/>
        <v>vis</v>
      </c>
      <c r="E34" s="60">
        <f>VLOOKUP(C34,A!C$21:E$973,3,FALSE)</f>
        <v>-1885.0322608898755</v>
      </c>
      <c r="F34" s="4" t="s">
        <v>70</v>
      </c>
      <c r="G34" s="11" t="str">
        <f t="shared" si="4"/>
        <v>33289.92</v>
      </c>
      <c r="H34" s="52">
        <f t="shared" si="5"/>
        <v>-1885</v>
      </c>
      <c r="I34" s="61" t="s">
        <v>105</v>
      </c>
      <c r="J34" s="62" t="s">
        <v>106</v>
      </c>
      <c r="K34" s="61">
        <v>-1885</v>
      </c>
      <c r="L34" s="61" t="s">
        <v>107</v>
      </c>
      <c r="M34" s="62" t="s">
        <v>71</v>
      </c>
      <c r="N34" s="62"/>
      <c r="O34" s="63" t="s">
        <v>108</v>
      </c>
      <c r="P34" s="63" t="s">
        <v>109</v>
      </c>
    </row>
    <row r="35" spans="1:16" ht="12.75" customHeight="1" thickBot="1">
      <c r="A35" s="52" t="str">
        <f t="shared" si="0"/>
        <v> MVS 2.64 </v>
      </c>
      <c r="B35" s="4" t="str">
        <f t="shared" si="1"/>
        <v>I</v>
      </c>
      <c r="C35" s="52">
        <f t="shared" si="2"/>
        <v>37367.347</v>
      </c>
      <c r="D35" s="11" t="str">
        <f t="shared" si="3"/>
        <v>vis</v>
      </c>
      <c r="E35" s="60">
        <f>VLOOKUP(C35,A!C$21:E$973,3,FALSE)</f>
        <v>-397.0071090739218</v>
      </c>
      <c r="F35" s="4" t="s">
        <v>70</v>
      </c>
      <c r="G35" s="11" t="str">
        <f t="shared" si="4"/>
        <v>37367.347</v>
      </c>
      <c r="H35" s="52">
        <f t="shared" si="5"/>
        <v>-397</v>
      </c>
      <c r="I35" s="61" t="s">
        <v>110</v>
      </c>
      <c r="J35" s="62" t="s">
        <v>111</v>
      </c>
      <c r="K35" s="61">
        <v>-397</v>
      </c>
      <c r="L35" s="61" t="s">
        <v>112</v>
      </c>
      <c r="M35" s="62" t="s">
        <v>71</v>
      </c>
      <c r="N35" s="62"/>
      <c r="O35" s="63" t="s">
        <v>113</v>
      </c>
      <c r="P35" s="63" t="s">
        <v>114</v>
      </c>
    </row>
    <row r="36" spans="1:16" ht="12.75" customHeight="1" thickBot="1">
      <c r="A36" s="52" t="str">
        <f t="shared" si="0"/>
        <v>OEJV 0107 </v>
      </c>
      <c r="B36" s="4" t="str">
        <f t="shared" si="1"/>
        <v>I</v>
      </c>
      <c r="C36" s="52">
        <f t="shared" si="2"/>
        <v>54027.5392</v>
      </c>
      <c r="D36" s="11" t="str">
        <f t="shared" si="3"/>
        <v>vis</v>
      </c>
      <c r="E36" s="60">
        <f>VLOOKUP(C36,A!C$21:E$973,3,FALSE)</f>
        <v>5682.999970804624</v>
      </c>
      <c r="F36" s="4" t="s">
        <v>70</v>
      </c>
      <c r="G36" s="11" t="str">
        <f t="shared" si="4"/>
        <v>54027.5392</v>
      </c>
      <c r="H36" s="52">
        <f t="shared" si="5"/>
        <v>5683</v>
      </c>
      <c r="I36" s="61" t="s">
        <v>163</v>
      </c>
      <c r="J36" s="62" t="s">
        <v>164</v>
      </c>
      <c r="K36" s="61">
        <v>5683</v>
      </c>
      <c r="L36" s="61" t="s">
        <v>165</v>
      </c>
      <c r="M36" s="62" t="s">
        <v>146</v>
      </c>
      <c r="N36" s="62" t="s">
        <v>166</v>
      </c>
      <c r="O36" s="63" t="s">
        <v>167</v>
      </c>
      <c r="P36" s="64" t="s">
        <v>168</v>
      </c>
    </row>
    <row r="37" spans="1:16" ht="12.75" customHeight="1" thickBot="1">
      <c r="A37" s="52" t="str">
        <f t="shared" si="0"/>
        <v>VSB 48 </v>
      </c>
      <c r="B37" s="4" t="str">
        <f t="shared" si="1"/>
        <v>I</v>
      </c>
      <c r="C37" s="52">
        <f t="shared" si="2"/>
        <v>54518.0369</v>
      </c>
      <c r="D37" s="11" t="str">
        <f t="shared" si="3"/>
        <v>vis</v>
      </c>
      <c r="E37" s="60">
        <f>VLOOKUP(C37,A!C$21:E$973,3,FALSE)</f>
        <v>5862.003277180895</v>
      </c>
      <c r="F37" s="4" t="s">
        <v>70</v>
      </c>
      <c r="G37" s="11" t="str">
        <f t="shared" si="4"/>
        <v>54518.0369</v>
      </c>
      <c r="H37" s="52">
        <f t="shared" si="5"/>
        <v>5862</v>
      </c>
      <c r="I37" s="61" t="s">
        <v>174</v>
      </c>
      <c r="J37" s="62" t="s">
        <v>175</v>
      </c>
      <c r="K37" s="61">
        <v>5862</v>
      </c>
      <c r="L37" s="61" t="s">
        <v>176</v>
      </c>
      <c r="M37" s="62" t="s">
        <v>146</v>
      </c>
      <c r="N37" s="62" t="s">
        <v>177</v>
      </c>
      <c r="O37" s="63" t="s">
        <v>178</v>
      </c>
      <c r="P37" s="64" t="s">
        <v>179</v>
      </c>
    </row>
    <row r="38" spans="2:6" ht="12.75">
      <c r="B38" s="4"/>
      <c r="F38" s="4"/>
    </row>
    <row r="39" spans="2:6" ht="12.75">
      <c r="B39" s="4"/>
      <c r="F39" s="4"/>
    </row>
    <row r="40" spans="2:6" ht="12.75">
      <c r="B40" s="4"/>
      <c r="F40" s="4"/>
    </row>
    <row r="41" spans="2:6" ht="12.75">
      <c r="B41" s="4"/>
      <c r="F41" s="4"/>
    </row>
    <row r="42" spans="2:6" ht="12.75">
      <c r="B42" s="4"/>
      <c r="F42" s="4"/>
    </row>
    <row r="43" spans="2:6" ht="12.75">
      <c r="B43" s="4"/>
      <c r="F43" s="4"/>
    </row>
    <row r="44" spans="2:6" ht="12.75">
      <c r="B44" s="4"/>
      <c r="F44" s="4"/>
    </row>
    <row r="45" spans="2:6" ht="12.75">
      <c r="B45" s="4"/>
      <c r="F45" s="4"/>
    </row>
    <row r="46" spans="2:6" ht="12.75">
      <c r="B46" s="4"/>
      <c r="F46" s="4"/>
    </row>
    <row r="47" spans="2:6" ht="12.75">
      <c r="B47" s="4"/>
      <c r="F47" s="4"/>
    </row>
    <row r="48" spans="2:6" ht="12.75">
      <c r="B48" s="4"/>
      <c r="F48" s="4"/>
    </row>
    <row r="49" spans="2:6" ht="12.75">
      <c r="B49" s="4"/>
      <c r="F49" s="4"/>
    </row>
    <row r="50" spans="2:6" ht="12.75">
      <c r="B50" s="4"/>
      <c r="F50" s="4"/>
    </row>
    <row r="51" spans="2:6" ht="12.75">
      <c r="B51" s="4"/>
      <c r="F51" s="4"/>
    </row>
    <row r="52" spans="2:6" ht="12.75">
      <c r="B52" s="4"/>
      <c r="F52" s="4"/>
    </row>
    <row r="53" spans="2:6" ht="12.75">
      <c r="B53" s="4"/>
      <c r="F53" s="4"/>
    </row>
    <row r="54" spans="2:6" ht="12.75">
      <c r="B54" s="4"/>
      <c r="F54" s="4"/>
    </row>
    <row r="55" spans="2:6" ht="12.75">
      <c r="B55" s="4"/>
      <c r="F55" s="4"/>
    </row>
    <row r="56" spans="2:6" ht="12.75">
      <c r="B56" s="4"/>
      <c r="F56" s="4"/>
    </row>
    <row r="57" spans="2:6" ht="12.75">
      <c r="B57" s="4"/>
      <c r="F57" s="4"/>
    </row>
    <row r="58" spans="2:6" ht="12.75">
      <c r="B58" s="4"/>
      <c r="F58" s="4"/>
    </row>
    <row r="59" spans="2:6" ht="12.75">
      <c r="B59" s="4"/>
      <c r="F59" s="4"/>
    </row>
    <row r="60" spans="2:6" ht="12.75">
      <c r="B60" s="4"/>
      <c r="F60" s="4"/>
    </row>
    <row r="61" spans="2:6" ht="12.75">
      <c r="B61" s="4"/>
      <c r="F61" s="4"/>
    </row>
    <row r="62" spans="2:6" ht="12.75">
      <c r="B62" s="4"/>
      <c r="F62" s="4"/>
    </row>
    <row r="63" spans="2:6" ht="12.75">
      <c r="B63" s="4"/>
      <c r="F63" s="4"/>
    </row>
    <row r="64" spans="2:6" ht="12.75">
      <c r="B64" s="4"/>
      <c r="F64" s="4"/>
    </row>
    <row r="65" spans="2:6" ht="12.75">
      <c r="B65" s="4"/>
      <c r="F65" s="4"/>
    </row>
    <row r="66" spans="2:6" ht="12.75">
      <c r="B66" s="4"/>
      <c r="F66" s="4"/>
    </row>
    <row r="67" spans="2:6" ht="12.75">
      <c r="B67" s="4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2:6" ht="12.75">
      <c r="B72" s="4"/>
      <c r="F72" s="4"/>
    </row>
    <row r="73" spans="2:6" ht="12.75">
      <c r="B73" s="4"/>
      <c r="F73" s="4"/>
    </row>
    <row r="74" spans="2:6" ht="12.75">
      <c r="B74" s="4"/>
      <c r="F74" s="4"/>
    </row>
    <row r="75" spans="2:6" ht="12.75">
      <c r="B75" s="4"/>
      <c r="F75" s="4"/>
    </row>
    <row r="76" spans="2:6" ht="12.75">
      <c r="B76" s="4"/>
      <c r="F76" s="4"/>
    </row>
    <row r="77" spans="2:6" ht="12.75">
      <c r="B77" s="4"/>
      <c r="F77" s="4"/>
    </row>
    <row r="78" spans="2:6" ht="12.75">
      <c r="B78" s="4"/>
      <c r="F78" s="4"/>
    </row>
    <row r="79" spans="2:6" ht="12.75">
      <c r="B79" s="4"/>
      <c r="F79" s="4"/>
    </row>
    <row r="80" spans="2:6" ht="12.75">
      <c r="B80" s="4"/>
      <c r="F80" s="4"/>
    </row>
    <row r="81" spans="2:6" ht="12.75">
      <c r="B81" s="4"/>
      <c r="F81" s="4"/>
    </row>
    <row r="82" spans="2:6" ht="12.75">
      <c r="B82" s="4"/>
      <c r="F82" s="4"/>
    </row>
    <row r="83" spans="2:6" ht="12.75">
      <c r="B83" s="4"/>
      <c r="F83" s="4"/>
    </row>
    <row r="84" spans="2:6" ht="12.75">
      <c r="B84" s="4"/>
      <c r="F84" s="4"/>
    </row>
    <row r="85" spans="2:6" ht="12.75">
      <c r="B85" s="4"/>
      <c r="F85" s="4"/>
    </row>
    <row r="86" spans="2:6" ht="12.75">
      <c r="B86" s="4"/>
      <c r="F86" s="4"/>
    </row>
    <row r="87" spans="2:6" ht="12.75">
      <c r="B87" s="4"/>
      <c r="F87" s="4"/>
    </row>
    <row r="88" spans="2:6" ht="12.75">
      <c r="B88" s="4"/>
      <c r="F88" s="4"/>
    </row>
    <row r="89" spans="2:6" ht="12.75">
      <c r="B89" s="4"/>
      <c r="F89" s="4"/>
    </row>
    <row r="90" spans="2:6" ht="12.75">
      <c r="B90" s="4"/>
      <c r="F90" s="4"/>
    </row>
    <row r="91" spans="2:6" ht="12.75">
      <c r="B91" s="4"/>
      <c r="F91" s="4"/>
    </row>
    <row r="92" spans="2:6" ht="12.75">
      <c r="B92" s="4"/>
      <c r="F92" s="4"/>
    </row>
    <row r="93" spans="2:6" ht="12.75">
      <c r="B93" s="4"/>
      <c r="F93" s="4"/>
    </row>
    <row r="94" spans="2:6" ht="12.75">
      <c r="B94" s="4"/>
      <c r="F94" s="4"/>
    </row>
    <row r="95" spans="2:6" ht="12.75">
      <c r="B95" s="4"/>
      <c r="F95" s="4"/>
    </row>
    <row r="96" spans="2:6" ht="12.75">
      <c r="B96" s="4"/>
      <c r="F96" s="4"/>
    </row>
    <row r="97" spans="2:6" ht="12.75">
      <c r="B97" s="4"/>
      <c r="F97" s="4"/>
    </row>
    <row r="98" spans="2:6" ht="12.75">
      <c r="B98" s="4"/>
      <c r="F98" s="4"/>
    </row>
    <row r="99" spans="2:6" ht="12.75">
      <c r="B99" s="4"/>
      <c r="F99" s="4"/>
    </row>
    <row r="100" spans="2:6" ht="12.75">
      <c r="B100" s="4"/>
      <c r="F100" s="4"/>
    </row>
    <row r="101" spans="2:6" ht="12.75">
      <c r="B101" s="4"/>
      <c r="F101" s="4"/>
    </row>
    <row r="102" spans="2:6" ht="12.75">
      <c r="B102" s="4"/>
      <c r="F102" s="4"/>
    </row>
    <row r="103" spans="2:6" ht="12.75">
      <c r="B103" s="4"/>
      <c r="F103" s="4"/>
    </row>
    <row r="104" spans="2:6" ht="12.75">
      <c r="B104" s="4"/>
      <c r="F104" s="4"/>
    </row>
    <row r="105" spans="2:6" ht="12.75">
      <c r="B105" s="4"/>
      <c r="F105" s="4"/>
    </row>
    <row r="106" spans="2:6" ht="12.75">
      <c r="B106" s="4"/>
      <c r="F106" s="4"/>
    </row>
    <row r="107" spans="2:6" ht="12.75">
      <c r="B107" s="4"/>
      <c r="F107" s="4"/>
    </row>
    <row r="108" spans="2:6" ht="12.75">
      <c r="B108" s="4"/>
      <c r="F108" s="4"/>
    </row>
    <row r="109" spans="2:6" ht="12.75">
      <c r="B109" s="4"/>
      <c r="F109" s="4"/>
    </row>
    <row r="110" spans="2:6" ht="12.75">
      <c r="B110" s="4"/>
      <c r="F110" s="4"/>
    </row>
    <row r="111" spans="2:6" ht="12.75">
      <c r="B111" s="4"/>
      <c r="F111" s="4"/>
    </row>
    <row r="112" spans="2:6" ht="12.75">
      <c r="B112" s="4"/>
      <c r="F112" s="4"/>
    </row>
    <row r="113" spans="2:6" ht="12.75">
      <c r="B113" s="4"/>
      <c r="F113" s="4"/>
    </row>
    <row r="114" spans="2:6" ht="12.75">
      <c r="B114" s="4"/>
      <c r="F114" s="4"/>
    </row>
    <row r="115" spans="2:6" ht="12.75">
      <c r="B115" s="4"/>
      <c r="F115" s="4"/>
    </row>
    <row r="116" spans="2:6" ht="12.75">
      <c r="B116" s="4"/>
      <c r="F116" s="4"/>
    </row>
    <row r="117" spans="2:6" ht="12.75">
      <c r="B117" s="4"/>
      <c r="F117" s="4"/>
    </row>
    <row r="118" spans="2:6" ht="12.75">
      <c r="B118" s="4"/>
      <c r="F118" s="4"/>
    </row>
    <row r="119" spans="2:6" ht="12.75">
      <c r="B119" s="4"/>
      <c r="F119" s="4"/>
    </row>
    <row r="120" spans="2:6" ht="12.75">
      <c r="B120" s="4"/>
      <c r="F120" s="4"/>
    </row>
    <row r="121" spans="2:6" ht="12.75">
      <c r="B121" s="4"/>
      <c r="F121" s="4"/>
    </row>
    <row r="122" spans="2:6" ht="12.75">
      <c r="B122" s="4"/>
      <c r="F122" s="4"/>
    </row>
    <row r="123" spans="2:6" ht="12.75">
      <c r="B123" s="4"/>
      <c r="F123" s="4"/>
    </row>
    <row r="124" spans="2:6" ht="12.75">
      <c r="B124" s="4"/>
      <c r="F124" s="4"/>
    </row>
    <row r="125" spans="2:6" ht="12.75">
      <c r="B125" s="4"/>
      <c r="F125" s="4"/>
    </row>
    <row r="126" spans="2:6" ht="12.75">
      <c r="B126" s="4"/>
      <c r="F126" s="4"/>
    </row>
    <row r="127" spans="2:6" ht="12.75">
      <c r="B127" s="4"/>
      <c r="F127" s="4"/>
    </row>
    <row r="128" spans="2:6" ht="12.75">
      <c r="B128" s="4"/>
      <c r="F128" s="4"/>
    </row>
    <row r="129" spans="2:6" ht="12.75">
      <c r="B129" s="4"/>
      <c r="F129" s="4"/>
    </row>
    <row r="130" spans="2:6" ht="12.75">
      <c r="B130" s="4"/>
      <c r="F130" s="4"/>
    </row>
    <row r="131" spans="2:6" ht="12.75">
      <c r="B131" s="4"/>
      <c r="F131" s="4"/>
    </row>
    <row r="132" spans="2:6" ht="12.75">
      <c r="B132" s="4"/>
      <c r="F132" s="4"/>
    </row>
    <row r="133" spans="2:6" ht="12.75">
      <c r="B133" s="4"/>
      <c r="F133" s="4"/>
    </row>
    <row r="134" spans="2:6" ht="12.75">
      <c r="B134" s="4"/>
      <c r="F134" s="4"/>
    </row>
    <row r="135" spans="2:6" ht="12.75">
      <c r="B135" s="4"/>
      <c r="F135" s="4"/>
    </row>
    <row r="136" spans="2:6" ht="12.75">
      <c r="B136" s="4"/>
      <c r="F136" s="4"/>
    </row>
    <row r="137" spans="2:6" ht="12.75">
      <c r="B137" s="4"/>
      <c r="F137" s="4"/>
    </row>
    <row r="138" spans="2:6" ht="12.75">
      <c r="B138" s="4"/>
      <c r="F138" s="4"/>
    </row>
    <row r="139" spans="2:6" ht="12.75">
      <c r="B139" s="4"/>
      <c r="F139" s="4"/>
    </row>
    <row r="140" spans="2:6" ht="12.75">
      <c r="B140" s="4"/>
      <c r="F140" s="4"/>
    </row>
    <row r="141" spans="2:6" ht="12.75">
      <c r="B141" s="4"/>
      <c r="F141" s="4"/>
    </row>
    <row r="142" spans="2:6" ht="12.75">
      <c r="B142" s="4"/>
      <c r="F142" s="4"/>
    </row>
    <row r="143" spans="2:6" ht="12.75">
      <c r="B143" s="4"/>
      <c r="F143" s="4"/>
    </row>
    <row r="144" spans="2:6" ht="12.75">
      <c r="B144" s="4"/>
      <c r="F144" s="4"/>
    </row>
    <row r="145" spans="2:6" ht="12.75">
      <c r="B145" s="4"/>
      <c r="F145" s="4"/>
    </row>
    <row r="146" spans="2:6" ht="12.75">
      <c r="B146" s="4"/>
      <c r="F146" s="4"/>
    </row>
    <row r="147" spans="2:6" ht="12.75">
      <c r="B147" s="4"/>
      <c r="F147" s="4"/>
    </row>
    <row r="148" spans="2:6" ht="12.75">
      <c r="B148" s="4"/>
      <c r="F148" s="4"/>
    </row>
    <row r="149" spans="2:6" ht="12.75">
      <c r="B149" s="4"/>
      <c r="F149" s="4"/>
    </row>
    <row r="150" spans="2:6" ht="12.75">
      <c r="B150" s="4"/>
      <c r="F150" s="4"/>
    </row>
    <row r="151" spans="2:6" ht="12.75">
      <c r="B151" s="4"/>
      <c r="F151" s="4"/>
    </row>
    <row r="152" spans="2:6" ht="12.75">
      <c r="B152" s="4"/>
      <c r="F152" s="4"/>
    </row>
    <row r="153" spans="2:6" ht="12.75">
      <c r="B153" s="4"/>
      <c r="F153" s="4"/>
    </row>
    <row r="154" spans="2:6" ht="12.75">
      <c r="B154" s="4"/>
      <c r="F154" s="4"/>
    </row>
    <row r="155" spans="2:6" ht="12.75">
      <c r="B155" s="4"/>
      <c r="F155" s="4"/>
    </row>
    <row r="156" spans="2:6" ht="12.75">
      <c r="B156" s="4"/>
      <c r="F156" s="4"/>
    </row>
    <row r="157" spans="2:6" ht="12.75">
      <c r="B157" s="4"/>
      <c r="F157" s="4"/>
    </row>
    <row r="158" spans="2:6" ht="12.75">
      <c r="B158" s="4"/>
      <c r="F158" s="4"/>
    </row>
    <row r="159" spans="2:6" ht="12.75">
      <c r="B159" s="4"/>
      <c r="F159" s="4"/>
    </row>
    <row r="160" spans="2:6" ht="12.75">
      <c r="B160" s="4"/>
      <c r="F160" s="4"/>
    </row>
    <row r="161" spans="2:6" ht="12.75">
      <c r="B161" s="4"/>
      <c r="F161" s="4"/>
    </row>
    <row r="162" spans="2:6" ht="12.75">
      <c r="B162" s="4"/>
      <c r="F162" s="4"/>
    </row>
    <row r="163" spans="2:6" ht="12.75">
      <c r="B163" s="4"/>
      <c r="F163" s="4"/>
    </row>
    <row r="164" spans="2:6" ht="12.75">
      <c r="B164" s="4"/>
      <c r="F164" s="4"/>
    </row>
    <row r="165" spans="2:6" ht="12.75">
      <c r="B165" s="4"/>
      <c r="F165" s="4"/>
    </row>
    <row r="166" spans="2:6" ht="12.75">
      <c r="B166" s="4"/>
      <c r="F166" s="4"/>
    </row>
    <row r="167" spans="2:6" ht="12.75">
      <c r="B167" s="4"/>
      <c r="F167" s="4"/>
    </row>
    <row r="168" spans="2:6" ht="12.75">
      <c r="B168" s="4"/>
      <c r="F168" s="4"/>
    </row>
    <row r="169" spans="2:6" ht="12.75">
      <c r="B169" s="4"/>
      <c r="F169" s="4"/>
    </row>
    <row r="170" spans="2:6" ht="12.75">
      <c r="B170" s="4"/>
      <c r="F170" s="4"/>
    </row>
    <row r="171" spans="2:6" ht="12.75">
      <c r="B171" s="4"/>
      <c r="F171" s="4"/>
    </row>
    <row r="172" spans="2:6" ht="12.75">
      <c r="B172" s="4"/>
      <c r="F172" s="4"/>
    </row>
    <row r="173" spans="2:6" ht="12.75">
      <c r="B173" s="4"/>
      <c r="F173" s="4"/>
    </row>
    <row r="174" spans="2:6" ht="12.75">
      <c r="B174" s="4"/>
      <c r="F174" s="4"/>
    </row>
    <row r="175" spans="2:6" ht="12.75">
      <c r="B175" s="4"/>
      <c r="F175" s="4"/>
    </row>
    <row r="176" spans="2:6" ht="12.75">
      <c r="B176" s="4"/>
      <c r="F176" s="4"/>
    </row>
    <row r="177" spans="2:6" ht="12.75">
      <c r="B177" s="4"/>
      <c r="F177" s="4"/>
    </row>
    <row r="178" spans="2:6" ht="12.75">
      <c r="B178" s="4"/>
      <c r="F178" s="4"/>
    </row>
    <row r="179" spans="2:6" ht="12.75">
      <c r="B179" s="4"/>
      <c r="F179" s="4"/>
    </row>
    <row r="180" spans="2:6" ht="12.75">
      <c r="B180" s="4"/>
      <c r="F180" s="4"/>
    </row>
    <row r="181" spans="2:6" ht="12.75">
      <c r="B181" s="4"/>
      <c r="F181" s="4"/>
    </row>
    <row r="182" spans="2:6" ht="12.75">
      <c r="B182" s="4"/>
      <c r="F182" s="4"/>
    </row>
    <row r="183" spans="2:6" ht="12.75">
      <c r="B183" s="4"/>
      <c r="F183" s="4"/>
    </row>
    <row r="184" spans="2:6" ht="12.75">
      <c r="B184" s="4"/>
      <c r="F184" s="4"/>
    </row>
    <row r="185" spans="2:6" ht="12.75">
      <c r="B185" s="4"/>
      <c r="F185" s="4"/>
    </row>
    <row r="186" spans="2:6" ht="12.75">
      <c r="B186" s="4"/>
      <c r="F186" s="4"/>
    </row>
    <row r="187" spans="2:6" ht="12.75">
      <c r="B187" s="4"/>
      <c r="F187" s="4"/>
    </row>
    <row r="188" spans="2:6" ht="12.75">
      <c r="B188" s="4"/>
      <c r="F188" s="4"/>
    </row>
    <row r="189" spans="2:6" ht="12.75">
      <c r="B189" s="4"/>
      <c r="F189" s="4"/>
    </row>
    <row r="190" spans="2:6" ht="12.75">
      <c r="B190" s="4"/>
      <c r="F190" s="4"/>
    </row>
    <row r="191" spans="2:6" ht="12.75">
      <c r="B191" s="4"/>
      <c r="F191" s="4"/>
    </row>
    <row r="192" spans="2:6" ht="12.75">
      <c r="B192" s="4"/>
      <c r="F192" s="4"/>
    </row>
    <row r="193" spans="2:6" ht="12.75">
      <c r="B193" s="4"/>
      <c r="F193" s="4"/>
    </row>
    <row r="194" spans="2:6" ht="12.75">
      <c r="B194" s="4"/>
      <c r="F194" s="4"/>
    </row>
    <row r="195" spans="2:6" ht="12.75">
      <c r="B195" s="4"/>
      <c r="F195" s="4"/>
    </row>
    <row r="196" spans="2:6" ht="12.75">
      <c r="B196" s="4"/>
      <c r="F196" s="4"/>
    </row>
    <row r="197" spans="2:6" ht="12.75">
      <c r="B197" s="4"/>
      <c r="F197" s="4"/>
    </row>
    <row r="198" spans="2:6" ht="12.75">
      <c r="B198" s="4"/>
      <c r="F198" s="4"/>
    </row>
    <row r="199" spans="2:6" ht="12.75">
      <c r="B199" s="4"/>
      <c r="F199" s="4"/>
    </row>
    <row r="200" spans="2:6" ht="12.75">
      <c r="B200" s="4"/>
      <c r="F200" s="4"/>
    </row>
    <row r="201" spans="2:6" ht="12.75">
      <c r="B201" s="4"/>
      <c r="F201" s="4"/>
    </row>
    <row r="202" spans="2:6" ht="12.75">
      <c r="B202" s="4"/>
      <c r="F202" s="4"/>
    </row>
    <row r="203" spans="2:6" ht="12.75">
      <c r="B203" s="4"/>
      <c r="F203" s="4"/>
    </row>
    <row r="204" spans="2:6" ht="12.75">
      <c r="B204" s="4"/>
      <c r="F204" s="4"/>
    </row>
    <row r="205" spans="2:6" ht="12.75">
      <c r="B205" s="4"/>
      <c r="F205" s="4"/>
    </row>
    <row r="206" spans="2:6" ht="12.75">
      <c r="B206" s="4"/>
      <c r="F206" s="4"/>
    </row>
    <row r="207" spans="2:6" ht="12.75">
      <c r="B207" s="4"/>
      <c r="F207" s="4"/>
    </row>
    <row r="208" spans="2:6" ht="12.75">
      <c r="B208" s="4"/>
      <c r="F208" s="4"/>
    </row>
    <row r="209" spans="2:6" ht="12.75">
      <c r="B209" s="4"/>
      <c r="F209" s="4"/>
    </row>
    <row r="210" spans="2:6" ht="12.75">
      <c r="B210" s="4"/>
      <c r="F210" s="4"/>
    </row>
    <row r="211" spans="2:6" ht="12.75">
      <c r="B211" s="4"/>
      <c r="F211" s="4"/>
    </row>
    <row r="212" spans="2:6" ht="12.75">
      <c r="B212" s="4"/>
      <c r="F212" s="4"/>
    </row>
    <row r="213" spans="2:6" ht="12.75">
      <c r="B213" s="4"/>
      <c r="F213" s="4"/>
    </row>
    <row r="214" spans="2:6" ht="12.75">
      <c r="B214" s="4"/>
      <c r="F214" s="4"/>
    </row>
    <row r="215" spans="2:6" ht="12.75">
      <c r="B215" s="4"/>
      <c r="F215" s="4"/>
    </row>
    <row r="216" spans="2:6" ht="12.75">
      <c r="B216" s="4"/>
      <c r="F216" s="4"/>
    </row>
    <row r="217" spans="2:6" ht="12.75">
      <c r="B217" s="4"/>
      <c r="F217" s="4"/>
    </row>
    <row r="218" spans="2:6" ht="12.75">
      <c r="B218" s="4"/>
      <c r="F218" s="4"/>
    </row>
    <row r="219" spans="2:6" ht="12.75">
      <c r="B219" s="4"/>
      <c r="F219" s="4"/>
    </row>
    <row r="220" spans="2:6" ht="12.75">
      <c r="B220" s="4"/>
      <c r="F220" s="4"/>
    </row>
    <row r="221" spans="2:6" ht="12.75">
      <c r="B221" s="4"/>
      <c r="F221" s="4"/>
    </row>
    <row r="222" spans="2:6" ht="12.75">
      <c r="B222" s="4"/>
      <c r="F222" s="4"/>
    </row>
    <row r="223" spans="2:6" ht="12.75">
      <c r="B223" s="4"/>
      <c r="F223" s="4"/>
    </row>
    <row r="224" spans="2:6" ht="12.75">
      <c r="B224" s="4"/>
      <c r="F224" s="4"/>
    </row>
    <row r="225" spans="2:6" ht="12.75">
      <c r="B225" s="4"/>
      <c r="F225" s="4"/>
    </row>
    <row r="226" spans="2:6" ht="12.75">
      <c r="B226" s="4"/>
      <c r="F226" s="4"/>
    </row>
    <row r="227" spans="2:6" ht="12.75">
      <c r="B227" s="4"/>
      <c r="F227" s="4"/>
    </row>
    <row r="228" spans="2:6" ht="12.75">
      <c r="B228" s="4"/>
      <c r="F228" s="4"/>
    </row>
    <row r="229" spans="2:6" ht="12.75">
      <c r="B229" s="4"/>
      <c r="F229" s="4"/>
    </row>
    <row r="230" spans="2:6" ht="12.75">
      <c r="B230" s="4"/>
      <c r="F230" s="4"/>
    </row>
    <row r="231" spans="2:6" ht="12.75">
      <c r="B231" s="4"/>
      <c r="F231" s="4"/>
    </row>
    <row r="232" spans="2:6" ht="12.75">
      <c r="B232" s="4"/>
      <c r="F232" s="4"/>
    </row>
    <row r="233" spans="2:6" ht="12.75">
      <c r="B233" s="4"/>
      <c r="F233" s="4"/>
    </row>
    <row r="234" spans="2:6" ht="12.75">
      <c r="B234" s="4"/>
      <c r="F234" s="4"/>
    </row>
    <row r="235" spans="2:6" ht="12.75">
      <c r="B235" s="4"/>
      <c r="F235" s="4"/>
    </row>
    <row r="236" spans="2:6" ht="12.75">
      <c r="B236" s="4"/>
      <c r="F236" s="4"/>
    </row>
    <row r="237" spans="2:6" ht="12.75">
      <c r="B237" s="4"/>
      <c r="F237" s="4"/>
    </row>
    <row r="238" spans="2:6" ht="12.75">
      <c r="B238" s="4"/>
      <c r="F238" s="4"/>
    </row>
    <row r="239" spans="2:6" ht="12.75">
      <c r="B239" s="4"/>
      <c r="F239" s="4"/>
    </row>
    <row r="240" spans="2:6" ht="12.75">
      <c r="B240" s="4"/>
      <c r="F240" s="4"/>
    </row>
    <row r="241" spans="2:6" ht="12.75">
      <c r="B241" s="4"/>
      <c r="F241" s="4"/>
    </row>
    <row r="242" spans="2:6" ht="12.75">
      <c r="B242" s="4"/>
      <c r="F242" s="4"/>
    </row>
    <row r="243" spans="2:6" ht="12.75">
      <c r="B243" s="4"/>
      <c r="F243" s="4"/>
    </row>
    <row r="244" spans="2:6" ht="12.75">
      <c r="B244" s="4"/>
      <c r="F244" s="4"/>
    </row>
    <row r="245" spans="2:6" ht="12.75">
      <c r="B245" s="4"/>
      <c r="F245" s="4"/>
    </row>
    <row r="246" spans="2:6" ht="12.75">
      <c r="B246" s="4"/>
      <c r="F246" s="4"/>
    </row>
    <row r="247" spans="2:6" ht="12.75">
      <c r="B247" s="4"/>
      <c r="F247" s="4"/>
    </row>
    <row r="248" spans="2:6" ht="12.75">
      <c r="B248" s="4"/>
      <c r="F248" s="4"/>
    </row>
    <row r="249" spans="2:6" ht="12.75">
      <c r="B249" s="4"/>
      <c r="F249" s="4"/>
    </row>
    <row r="250" spans="2:6" ht="12.75">
      <c r="B250" s="4"/>
      <c r="F250" s="4"/>
    </row>
    <row r="251" spans="2:6" ht="12.75">
      <c r="B251" s="4"/>
      <c r="F251" s="4"/>
    </row>
    <row r="252" spans="2:6" ht="12.75">
      <c r="B252" s="4"/>
      <c r="F252" s="4"/>
    </row>
    <row r="253" spans="2:6" ht="12.75">
      <c r="B253" s="4"/>
      <c r="F253" s="4"/>
    </row>
    <row r="254" spans="2:6" ht="12.75">
      <c r="B254" s="4"/>
      <c r="F254" s="4"/>
    </row>
    <row r="255" spans="2:6" ht="12.75">
      <c r="B255" s="4"/>
      <c r="F255" s="4"/>
    </row>
    <row r="256" spans="2:6" ht="12.75">
      <c r="B256" s="4"/>
      <c r="F256" s="4"/>
    </row>
    <row r="257" spans="2:6" ht="12.75">
      <c r="B257" s="4"/>
      <c r="F257" s="4"/>
    </row>
    <row r="258" spans="2:6" ht="12.75">
      <c r="B258" s="4"/>
      <c r="F258" s="4"/>
    </row>
    <row r="259" spans="2:6" ht="12.75">
      <c r="B259" s="4"/>
      <c r="F259" s="4"/>
    </row>
    <row r="260" spans="2:6" ht="12.75">
      <c r="B260" s="4"/>
      <c r="F260" s="4"/>
    </row>
    <row r="261" spans="2:6" ht="12.75">
      <c r="B261" s="4"/>
      <c r="F261" s="4"/>
    </row>
    <row r="262" spans="2:6" ht="12.75">
      <c r="B262" s="4"/>
      <c r="F262" s="4"/>
    </row>
    <row r="263" spans="2:6" ht="12.75">
      <c r="B263" s="4"/>
      <c r="F263" s="4"/>
    </row>
    <row r="264" spans="2:6" ht="12.75">
      <c r="B264" s="4"/>
      <c r="F264" s="4"/>
    </row>
    <row r="265" spans="2:6" ht="12.75">
      <c r="B265" s="4"/>
      <c r="F265" s="4"/>
    </row>
    <row r="266" spans="2:6" ht="12.75">
      <c r="B266" s="4"/>
      <c r="F266" s="4"/>
    </row>
    <row r="267" spans="2:6" ht="12.75">
      <c r="B267" s="4"/>
      <c r="F267" s="4"/>
    </row>
    <row r="268" spans="2:6" ht="12.75">
      <c r="B268" s="4"/>
      <c r="F268" s="4"/>
    </row>
    <row r="269" spans="2:6" ht="12.75">
      <c r="B269" s="4"/>
      <c r="F269" s="4"/>
    </row>
    <row r="270" spans="2:6" ht="12.75">
      <c r="B270" s="4"/>
      <c r="F270" s="4"/>
    </row>
    <row r="271" spans="2:6" ht="12.75">
      <c r="B271" s="4"/>
      <c r="F271" s="4"/>
    </row>
    <row r="272" spans="2:6" ht="12.75">
      <c r="B272" s="4"/>
      <c r="F272" s="4"/>
    </row>
    <row r="273" spans="2:6" ht="12.75">
      <c r="B273" s="4"/>
      <c r="F273" s="4"/>
    </row>
    <row r="274" spans="2:6" ht="12.75">
      <c r="B274" s="4"/>
      <c r="F274" s="4"/>
    </row>
    <row r="275" spans="2:6" ht="12.75">
      <c r="B275" s="4"/>
      <c r="F275" s="4"/>
    </row>
    <row r="276" spans="2:6" ht="12.75">
      <c r="B276" s="4"/>
      <c r="F276" s="4"/>
    </row>
    <row r="277" spans="2:6" ht="12.75">
      <c r="B277" s="4"/>
      <c r="F277" s="4"/>
    </row>
    <row r="278" spans="2:6" ht="12.75">
      <c r="B278" s="4"/>
      <c r="F278" s="4"/>
    </row>
    <row r="279" spans="2:6" ht="12.75">
      <c r="B279" s="4"/>
      <c r="F279" s="4"/>
    </row>
    <row r="280" spans="2:6" ht="12.75">
      <c r="B280" s="4"/>
      <c r="F280" s="4"/>
    </row>
    <row r="281" spans="2:6" ht="12.75">
      <c r="B281" s="4"/>
      <c r="F281" s="4"/>
    </row>
    <row r="282" spans="2:6" ht="12.75">
      <c r="B282" s="4"/>
      <c r="F282" s="4"/>
    </row>
    <row r="283" spans="2:6" ht="12.75">
      <c r="B283" s="4"/>
      <c r="F283" s="4"/>
    </row>
    <row r="284" spans="2:6" ht="12.75">
      <c r="B284" s="4"/>
      <c r="F284" s="4"/>
    </row>
    <row r="285" spans="2:6" ht="12.75">
      <c r="B285" s="4"/>
      <c r="F285" s="4"/>
    </row>
    <row r="286" spans="2:6" ht="12.75">
      <c r="B286" s="4"/>
      <c r="F286" s="4"/>
    </row>
    <row r="287" spans="2:6" ht="12.75">
      <c r="B287" s="4"/>
      <c r="F287" s="4"/>
    </row>
    <row r="288" spans="2:6" ht="12.75">
      <c r="B288" s="4"/>
      <c r="F288" s="4"/>
    </row>
    <row r="289" spans="2:6" ht="12.75">
      <c r="B289" s="4"/>
      <c r="F289" s="4"/>
    </row>
    <row r="290" spans="2:6" ht="12.75">
      <c r="B290" s="4"/>
      <c r="F290" s="4"/>
    </row>
    <row r="291" spans="2:6" ht="12.75">
      <c r="B291" s="4"/>
      <c r="F291" s="4"/>
    </row>
    <row r="292" spans="2:6" ht="12.75">
      <c r="B292" s="4"/>
      <c r="F292" s="4"/>
    </row>
    <row r="293" spans="2:6" ht="12.75">
      <c r="B293" s="4"/>
      <c r="F293" s="4"/>
    </row>
    <row r="294" spans="2:6" ht="12.75">
      <c r="B294" s="4"/>
      <c r="F294" s="4"/>
    </row>
    <row r="295" spans="2:6" ht="12.75">
      <c r="B295" s="4"/>
      <c r="F295" s="4"/>
    </row>
    <row r="296" spans="2:6" ht="12.75">
      <c r="B296" s="4"/>
      <c r="F296" s="4"/>
    </row>
    <row r="297" spans="2:6" ht="12.75">
      <c r="B297" s="4"/>
      <c r="F297" s="4"/>
    </row>
    <row r="298" spans="2:6" ht="12.75">
      <c r="B298" s="4"/>
      <c r="F298" s="4"/>
    </row>
    <row r="299" spans="2:6" ht="12.75">
      <c r="B299" s="4"/>
      <c r="F299" s="4"/>
    </row>
    <row r="300" spans="2:6" ht="12.75">
      <c r="B300" s="4"/>
      <c r="F300" s="4"/>
    </row>
    <row r="301" spans="2:6" ht="12.75">
      <c r="B301" s="4"/>
      <c r="F301" s="4"/>
    </row>
    <row r="302" spans="2:6" ht="12.75">
      <c r="B302" s="4"/>
      <c r="F302" s="4"/>
    </row>
    <row r="303" spans="2:6" ht="12.75">
      <c r="B303" s="4"/>
      <c r="F303" s="4"/>
    </row>
    <row r="304" spans="2:6" ht="12.75">
      <c r="B304" s="4"/>
      <c r="F304" s="4"/>
    </row>
    <row r="305" spans="2:6" ht="12.75">
      <c r="B305" s="4"/>
      <c r="F305" s="4"/>
    </row>
    <row r="306" spans="2:6" ht="12.75">
      <c r="B306" s="4"/>
      <c r="F306" s="4"/>
    </row>
    <row r="307" spans="2:6" ht="12.75">
      <c r="B307" s="4"/>
      <c r="F307" s="4"/>
    </row>
    <row r="308" spans="2:6" ht="12.75">
      <c r="B308" s="4"/>
      <c r="F308" s="4"/>
    </row>
    <row r="309" spans="2:6" ht="12.75">
      <c r="B309" s="4"/>
      <c r="F309" s="4"/>
    </row>
    <row r="310" spans="2:6" ht="12.75">
      <c r="B310" s="4"/>
      <c r="F310" s="4"/>
    </row>
    <row r="311" spans="2:6" ht="12.75">
      <c r="B311" s="4"/>
      <c r="F311" s="4"/>
    </row>
    <row r="312" spans="2:6" ht="12.75">
      <c r="B312" s="4"/>
      <c r="F312" s="4"/>
    </row>
    <row r="313" spans="2:6" ht="12.75">
      <c r="B313" s="4"/>
      <c r="F313" s="4"/>
    </row>
    <row r="314" spans="2:6" ht="12.75">
      <c r="B314" s="4"/>
      <c r="F314" s="4"/>
    </row>
    <row r="315" spans="2:6" ht="12.75">
      <c r="B315" s="4"/>
      <c r="F315" s="4"/>
    </row>
    <row r="316" spans="2:6" ht="12.75">
      <c r="B316" s="4"/>
      <c r="F316" s="4"/>
    </row>
    <row r="317" spans="2:6" ht="12.75">
      <c r="B317" s="4"/>
      <c r="F317" s="4"/>
    </row>
    <row r="318" spans="2:6" ht="12.75">
      <c r="B318" s="4"/>
      <c r="F318" s="4"/>
    </row>
    <row r="319" spans="2:6" ht="12.75">
      <c r="B319" s="4"/>
      <c r="F319" s="4"/>
    </row>
    <row r="320" spans="2:6" ht="12.75">
      <c r="B320" s="4"/>
      <c r="F320" s="4"/>
    </row>
    <row r="321" spans="2:6" ht="12.75">
      <c r="B321" s="4"/>
      <c r="F321" s="4"/>
    </row>
    <row r="322" spans="2:6" ht="12.75">
      <c r="B322" s="4"/>
      <c r="F322" s="4"/>
    </row>
    <row r="323" spans="2:6" ht="12.75">
      <c r="B323" s="4"/>
      <c r="F323" s="4"/>
    </row>
    <row r="324" spans="2:6" ht="12.75">
      <c r="B324" s="4"/>
      <c r="F324" s="4"/>
    </row>
    <row r="325" spans="2:6" ht="12.75">
      <c r="B325" s="4"/>
      <c r="F325" s="4"/>
    </row>
    <row r="326" spans="2:6" ht="12.75">
      <c r="B326" s="4"/>
      <c r="F326" s="4"/>
    </row>
    <row r="327" spans="2:6" ht="12.75">
      <c r="B327" s="4"/>
      <c r="F327" s="4"/>
    </row>
    <row r="328" spans="2:6" ht="12.75">
      <c r="B328" s="4"/>
      <c r="F328" s="4"/>
    </row>
    <row r="329" spans="2:6" ht="12.75">
      <c r="B329" s="4"/>
      <c r="F329" s="4"/>
    </row>
    <row r="330" spans="2:6" ht="12.75">
      <c r="B330" s="4"/>
      <c r="F330" s="4"/>
    </row>
    <row r="331" spans="2:6" ht="12.75">
      <c r="B331" s="4"/>
      <c r="F331" s="4"/>
    </row>
    <row r="332" spans="2:6" ht="12.75">
      <c r="B332" s="4"/>
      <c r="F332" s="4"/>
    </row>
    <row r="333" spans="2:6" ht="12.75">
      <c r="B333" s="4"/>
      <c r="F333" s="4"/>
    </row>
    <row r="334" spans="2:6" ht="12.75">
      <c r="B334" s="4"/>
      <c r="F334" s="4"/>
    </row>
    <row r="335" spans="2:6" ht="12.75">
      <c r="B335" s="4"/>
      <c r="F335" s="4"/>
    </row>
    <row r="336" spans="2:6" ht="12.75">
      <c r="B336" s="4"/>
      <c r="F336" s="4"/>
    </row>
    <row r="337" spans="2:6" ht="12.75">
      <c r="B337" s="4"/>
      <c r="F337" s="4"/>
    </row>
    <row r="338" spans="2:6" ht="12.75">
      <c r="B338" s="4"/>
      <c r="F338" s="4"/>
    </row>
    <row r="339" spans="2:6" ht="12.75">
      <c r="B339" s="4"/>
      <c r="F339" s="4"/>
    </row>
    <row r="340" spans="2:6" ht="12.75">
      <c r="B340" s="4"/>
      <c r="F340" s="4"/>
    </row>
    <row r="341" spans="2:6" ht="12.75">
      <c r="B341" s="4"/>
      <c r="F341" s="4"/>
    </row>
    <row r="342" spans="2:6" ht="12.75">
      <c r="B342" s="4"/>
      <c r="F342" s="4"/>
    </row>
    <row r="343" spans="2:6" ht="12.75">
      <c r="B343" s="4"/>
      <c r="F343" s="4"/>
    </row>
    <row r="344" spans="2:6" ht="12.75">
      <c r="B344" s="4"/>
      <c r="F344" s="4"/>
    </row>
    <row r="345" spans="2:6" ht="12.75">
      <c r="B345" s="4"/>
      <c r="F345" s="4"/>
    </row>
    <row r="346" spans="2:6" ht="12.75">
      <c r="B346" s="4"/>
      <c r="F346" s="4"/>
    </row>
    <row r="347" spans="2:6" ht="12.75">
      <c r="B347" s="4"/>
      <c r="F347" s="4"/>
    </row>
    <row r="348" spans="2:6" ht="12.75">
      <c r="B348" s="4"/>
      <c r="F348" s="4"/>
    </row>
    <row r="349" spans="2:6" ht="12.75">
      <c r="B349" s="4"/>
      <c r="F349" s="4"/>
    </row>
    <row r="350" spans="2:6" ht="12.75">
      <c r="B350" s="4"/>
      <c r="F350" s="4"/>
    </row>
    <row r="351" spans="2:6" ht="12.75">
      <c r="B351" s="4"/>
      <c r="F351" s="4"/>
    </row>
    <row r="352" spans="2:6" ht="12.75">
      <c r="B352" s="4"/>
      <c r="F352" s="4"/>
    </row>
    <row r="353" spans="2:6" ht="12.75">
      <c r="B353" s="4"/>
      <c r="F353" s="4"/>
    </row>
    <row r="354" spans="2:6" ht="12.75">
      <c r="B354" s="4"/>
      <c r="F354" s="4"/>
    </row>
    <row r="355" spans="2:6" ht="12.75">
      <c r="B355" s="4"/>
      <c r="F355" s="4"/>
    </row>
    <row r="356" spans="2:6" ht="12.75">
      <c r="B356" s="4"/>
      <c r="F356" s="4"/>
    </row>
    <row r="357" spans="2:6" ht="12.75">
      <c r="B357" s="4"/>
      <c r="F357" s="4"/>
    </row>
    <row r="358" spans="2:6" ht="12.75">
      <c r="B358" s="4"/>
      <c r="F358" s="4"/>
    </row>
    <row r="359" spans="2:6" ht="12.75">
      <c r="B359" s="4"/>
      <c r="F359" s="4"/>
    </row>
    <row r="360" spans="2:6" ht="12.75">
      <c r="B360" s="4"/>
      <c r="F360" s="4"/>
    </row>
    <row r="361" spans="2:6" ht="12.75">
      <c r="B361" s="4"/>
      <c r="F361" s="4"/>
    </row>
    <row r="362" spans="2:6" ht="12.75">
      <c r="B362" s="4"/>
      <c r="F362" s="4"/>
    </row>
    <row r="363" spans="2:6" ht="12.75">
      <c r="B363" s="4"/>
      <c r="F363" s="4"/>
    </row>
    <row r="364" spans="2:6" ht="12.75">
      <c r="B364" s="4"/>
      <c r="F364" s="4"/>
    </row>
    <row r="365" spans="2:6" ht="12.75">
      <c r="B365" s="4"/>
      <c r="F365" s="4"/>
    </row>
    <row r="366" spans="2:6" ht="12.75">
      <c r="B366" s="4"/>
      <c r="F366" s="4"/>
    </row>
    <row r="367" spans="2:6" ht="12.75">
      <c r="B367" s="4"/>
      <c r="F367" s="4"/>
    </row>
    <row r="368" spans="2:6" ht="12.75">
      <c r="B368" s="4"/>
      <c r="F368" s="4"/>
    </row>
    <row r="369" spans="2:6" ht="12.75">
      <c r="B369" s="4"/>
      <c r="F369" s="4"/>
    </row>
    <row r="370" spans="2:6" ht="12.75">
      <c r="B370" s="4"/>
      <c r="F370" s="4"/>
    </row>
    <row r="371" spans="2:6" ht="12.75">
      <c r="B371" s="4"/>
      <c r="F371" s="4"/>
    </row>
    <row r="372" spans="2:6" ht="12.75">
      <c r="B372" s="4"/>
      <c r="F372" s="4"/>
    </row>
    <row r="373" spans="2:6" ht="12.75">
      <c r="B373" s="4"/>
      <c r="F373" s="4"/>
    </row>
    <row r="374" spans="2:6" ht="12.75">
      <c r="B374" s="4"/>
      <c r="F374" s="4"/>
    </row>
    <row r="375" spans="2:6" ht="12.75">
      <c r="B375" s="4"/>
      <c r="F375" s="4"/>
    </row>
    <row r="376" spans="2:6" ht="12.75">
      <c r="B376" s="4"/>
      <c r="F376" s="4"/>
    </row>
    <row r="377" spans="2:6" ht="12.75">
      <c r="B377" s="4"/>
      <c r="F377" s="4"/>
    </row>
    <row r="378" spans="2:6" ht="12.75">
      <c r="B378" s="4"/>
      <c r="F378" s="4"/>
    </row>
    <row r="379" spans="2:6" ht="12.75">
      <c r="B379" s="4"/>
      <c r="F379" s="4"/>
    </row>
    <row r="380" spans="2:6" ht="12.75">
      <c r="B380" s="4"/>
      <c r="F380" s="4"/>
    </row>
    <row r="381" spans="2:6" ht="12.75">
      <c r="B381" s="4"/>
      <c r="F381" s="4"/>
    </row>
    <row r="382" spans="2:6" ht="12.75">
      <c r="B382" s="4"/>
      <c r="F382" s="4"/>
    </row>
    <row r="383" spans="2:6" ht="12.75">
      <c r="B383" s="4"/>
      <c r="F383" s="4"/>
    </row>
    <row r="384" spans="2:6" ht="12.75">
      <c r="B384" s="4"/>
      <c r="F384" s="4"/>
    </row>
    <row r="385" spans="2:6" ht="12.75">
      <c r="B385" s="4"/>
      <c r="F385" s="4"/>
    </row>
    <row r="386" spans="2:6" ht="12.75">
      <c r="B386" s="4"/>
      <c r="F386" s="4"/>
    </row>
    <row r="387" spans="2:6" ht="12.75">
      <c r="B387" s="4"/>
      <c r="F387" s="4"/>
    </row>
    <row r="388" spans="2:6" ht="12.75">
      <c r="B388" s="4"/>
      <c r="F388" s="4"/>
    </row>
    <row r="389" spans="2:6" ht="12.75">
      <c r="B389" s="4"/>
      <c r="F389" s="4"/>
    </row>
    <row r="390" spans="2:6" ht="12.75">
      <c r="B390" s="4"/>
      <c r="F390" s="4"/>
    </row>
    <row r="391" spans="2:6" ht="12.75">
      <c r="B391" s="4"/>
      <c r="F391" s="4"/>
    </row>
    <row r="392" spans="2:6" ht="12.75">
      <c r="B392" s="4"/>
      <c r="F392" s="4"/>
    </row>
    <row r="393" spans="2:6" ht="12.75">
      <c r="B393" s="4"/>
      <c r="F393" s="4"/>
    </row>
    <row r="394" spans="2:6" ht="12.75">
      <c r="B394" s="4"/>
      <c r="F394" s="4"/>
    </row>
    <row r="395" spans="2:6" ht="12.75">
      <c r="B395" s="4"/>
      <c r="F395" s="4"/>
    </row>
    <row r="396" spans="2:6" ht="12.75">
      <c r="B396" s="4"/>
      <c r="F396" s="4"/>
    </row>
    <row r="397" spans="2:6" ht="12.75">
      <c r="B397" s="4"/>
      <c r="F397" s="4"/>
    </row>
    <row r="398" spans="2:6" ht="12.75">
      <c r="B398" s="4"/>
      <c r="F398" s="4"/>
    </row>
    <row r="399" spans="2:6" ht="12.75">
      <c r="B399" s="4"/>
      <c r="F399" s="4"/>
    </row>
    <row r="400" spans="2:6" ht="12.75">
      <c r="B400" s="4"/>
      <c r="F400" s="4"/>
    </row>
    <row r="401" spans="2:6" ht="12.75">
      <c r="B401" s="4"/>
      <c r="F401" s="4"/>
    </row>
    <row r="402" spans="2:6" ht="12.75">
      <c r="B402" s="4"/>
      <c r="F402" s="4"/>
    </row>
    <row r="403" spans="2:6" ht="12.75">
      <c r="B403" s="4"/>
      <c r="F403" s="4"/>
    </row>
    <row r="404" spans="2:6" ht="12.75">
      <c r="B404" s="4"/>
      <c r="F404" s="4"/>
    </row>
    <row r="405" spans="2:6" ht="12.75">
      <c r="B405" s="4"/>
      <c r="F405" s="4"/>
    </row>
    <row r="406" spans="2:6" ht="12.75">
      <c r="B406" s="4"/>
      <c r="F406" s="4"/>
    </row>
    <row r="407" spans="2:6" ht="12.75">
      <c r="B407" s="4"/>
      <c r="F407" s="4"/>
    </row>
    <row r="408" spans="2:6" ht="12.75">
      <c r="B408" s="4"/>
      <c r="F408" s="4"/>
    </row>
    <row r="409" spans="2:6" ht="12.75">
      <c r="B409" s="4"/>
      <c r="F409" s="4"/>
    </row>
    <row r="410" spans="2:6" ht="12.75">
      <c r="B410" s="4"/>
      <c r="F410" s="4"/>
    </row>
    <row r="411" spans="2:6" ht="12.75">
      <c r="B411" s="4"/>
      <c r="F411" s="4"/>
    </row>
    <row r="412" spans="2:6" ht="12.75">
      <c r="B412" s="4"/>
      <c r="F412" s="4"/>
    </row>
    <row r="413" spans="2:6" ht="12.75">
      <c r="B413" s="4"/>
      <c r="F413" s="4"/>
    </row>
    <row r="414" spans="2:6" ht="12.75">
      <c r="B414" s="4"/>
      <c r="F414" s="4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  <row r="716" spans="2:6" ht="12.75">
      <c r="B716" s="4"/>
      <c r="F716" s="4"/>
    </row>
    <row r="717" spans="2:6" ht="12.75">
      <c r="B717" s="4"/>
      <c r="F717" s="4"/>
    </row>
    <row r="718" spans="2:6" ht="12.75">
      <c r="B718" s="4"/>
      <c r="F718" s="4"/>
    </row>
    <row r="719" spans="2:6" ht="12.75">
      <c r="B719" s="4"/>
      <c r="F719" s="4"/>
    </row>
    <row r="720" spans="2:6" ht="12.75">
      <c r="B720" s="4"/>
      <c r="F720" s="4"/>
    </row>
    <row r="721" spans="2:6" ht="12.75">
      <c r="B721" s="4"/>
      <c r="F721" s="4"/>
    </row>
    <row r="722" spans="2:6" ht="12.75">
      <c r="B722" s="4"/>
      <c r="F722" s="4"/>
    </row>
    <row r="723" spans="2:6" ht="12.75">
      <c r="B723" s="4"/>
      <c r="F723" s="4"/>
    </row>
    <row r="724" spans="2:6" ht="12.75">
      <c r="B724" s="4"/>
      <c r="F724" s="4"/>
    </row>
    <row r="725" spans="2:6" ht="12.75">
      <c r="B725" s="4"/>
      <c r="F725" s="4"/>
    </row>
    <row r="726" spans="2:6" ht="12.75">
      <c r="B726" s="4"/>
      <c r="F726" s="4"/>
    </row>
    <row r="727" spans="2:6" ht="12.75">
      <c r="B727" s="4"/>
      <c r="F727" s="4"/>
    </row>
    <row r="728" spans="2:6" ht="12.75">
      <c r="B728" s="4"/>
      <c r="F728" s="4"/>
    </row>
    <row r="729" spans="2:6" ht="12.75">
      <c r="B729" s="4"/>
      <c r="F729" s="4"/>
    </row>
    <row r="730" spans="2:6" ht="12.75">
      <c r="B730" s="4"/>
      <c r="F730" s="4"/>
    </row>
    <row r="731" spans="2:6" ht="12.75">
      <c r="B731" s="4"/>
      <c r="F731" s="4"/>
    </row>
    <row r="732" spans="2:6" ht="12.75">
      <c r="B732" s="4"/>
      <c r="F732" s="4"/>
    </row>
    <row r="733" spans="2:6" ht="12.75">
      <c r="B733" s="4"/>
      <c r="F733" s="4"/>
    </row>
    <row r="734" spans="2:6" ht="12.75">
      <c r="B734" s="4"/>
      <c r="F734" s="4"/>
    </row>
    <row r="735" spans="2:6" ht="12.75">
      <c r="B735" s="4"/>
      <c r="F735" s="4"/>
    </row>
    <row r="736" spans="2:6" ht="12.75">
      <c r="B736" s="4"/>
      <c r="F736" s="4"/>
    </row>
    <row r="737" spans="2:6" ht="12.75">
      <c r="B737" s="4"/>
      <c r="F737" s="4"/>
    </row>
    <row r="738" spans="2:6" ht="12.75">
      <c r="B738" s="4"/>
      <c r="F738" s="4"/>
    </row>
    <row r="739" spans="2:6" ht="12.75">
      <c r="B739" s="4"/>
      <c r="F739" s="4"/>
    </row>
    <row r="740" spans="2:6" ht="12.75">
      <c r="B740" s="4"/>
      <c r="F740" s="4"/>
    </row>
    <row r="741" spans="2:6" ht="12.75">
      <c r="B741" s="4"/>
      <c r="F741" s="4"/>
    </row>
    <row r="742" spans="2:6" ht="12.75">
      <c r="B742" s="4"/>
      <c r="F742" s="4"/>
    </row>
    <row r="743" spans="2:6" ht="12.75">
      <c r="B743" s="4"/>
      <c r="F743" s="4"/>
    </row>
    <row r="744" spans="2:6" ht="12.75">
      <c r="B744" s="4"/>
      <c r="F744" s="4"/>
    </row>
    <row r="745" spans="2:6" ht="12.75">
      <c r="B745" s="4"/>
      <c r="F745" s="4"/>
    </row>
    <row r="746" spans="2:6" ht="12.75">
      <c r="B746" s="4"/>
      <c r="F746" s="4"/>
    </row>
    <row r="747" spans="2:6" ht="12.75">
      <c r="B747" s="4"/>
      <c r="F747" s="4"/>
    </row>
    <row r="748" spans="2:6" ht="12.75">
      <c r="B748" s="4"/>
      <c r="F748" s="4"/>
    </row>
    <row r="749" spans="2:6" ht="12.75">
      <c r="B749" s="4"/>
      <c r="F749" s="4"/>
    </row>
    <row r="750" spans="2:6" ht="12.75">
      <c r="B750" s="4"/>
      <c r="F750" s="4"/>
    </row>
    <row r="751" spans="2:6" ht="12.75">
      <c r="B751" s="4"/>
      <c r="F751" s="4"/>
    </row>
    <row r="752" spans="2:6" ht="12.75">
      <c r="B752" s="4"/>
      <c r="F752" s="4"/>
    </row>
    <row r="753" spans="2:6" ht="12.75">
      <c r="B753" s="4"/>
      <c r="F753" s="4"/>
    </row>
    <row r="754" spans="2:6" ht="12.75">
      <c r="B754" s="4"/>
      <c r="F754" s="4"/>
    </row>
    <row r="755" spans="2:6" ht="12.75">
      <c r="B755" s="4"/>
      <c r="F755" s="4"/>
    </row>
    <row r="756" spans="2:6" ht="12.75">
      <c r="B756" s="4"/>
      <c r="F756" s="4"/>
    </row>
    <row r="757" spans="2:6" ht="12.75">
      <c r="B757" s="4"/>
      <c r="F757" s="4"/>
    </row>
    <row r="758" spans="2:6" ht="12.75">
      <c r="B758" s="4"/>
      <c r="F758" s="4"/>
    </row>
    <row r="759" spans="2:6" ht="12.75">
      <c r="B759" s="4"/>
      <c r="F759" s="4"/>
    </row>
    <row r="760" spans="2:6" ht="12.75">
      <c r="B760" s="4"/>
      <c r="F760" s="4"/>
    </row>
    <row r="761" spans="2:6" ht="12.75">
      <c r="B761" s="4"/>
      <c r="F761" s="4"/>
    </row>
    <row r="762" spans="2:6" ht="12.75">
      <c r="B762" s="4"/>
      <c r="F762" s="4"/>
    </row>
    <row r="763" spans="2:6" ht="12.75">
      <c r="B763" s="4"/>
      <c r="F763" s="4"/>
    </row>
    <row r="764" spans="2:6" ht="12.75">
      <c r="B764" s="4"/>
      <c r="F764" s="4"/>
    </row>
    <row r="765" spans="2:6" ht="12.75">
      <c r="B765" s="4"/>
      <c r="F765" s="4"/>
    </row>
    <row r="766" spans="2:6" ht="12.75">
      <c r="B766" s="4"/>
      <c r="F766" s="4"/>
    </row>
    <row r="767" spans="2:6" ht="12.75">
      <c r="B767" s="4"/>
      <c r="F767" s="4"/>
    </row>
    <row r="768" spans="2:6" ht="12.75">
      <c r="B768" s="4"/>
      <c r="F768" s="4"/>
    </row>
    <row r="769" spans="2:6" ht="12.75">
      <c r="B769" s="4"/>
      <c r="F769" s="4"/>
    </row>
    <row r="770" spans="2:6" ht="12.75">
      <c r="B770" s="4"/>
      <c r="F770" s="4"/>
    </row>
    <row r="771" spans="2:6" ht="12.75">
      <c r="B771" s="4"/>
      <c r="F771" s="4"/>
    </row>
    <row r="772" spans="2:6" ht="12.75">
      <c r="B772" s="4"/>
      <c r="F772" s="4"/>
    </row>
    <row r="773" spans="2:6" ht="12.75">
      <c r="B773" s="4"/>
      <c r="F773" s="4"/>
    </row>
    <row r="774" spans="2:6" ht="12.75">
      <c r="B774" s="4"/>
      <c r="F774" s="4"/>
    </row>
    <row r="775" spans="2:6" ht="12.75">
      <c r="B775" s="4"/>
      <c r="F775" s="4"/>
    </row>
    <row r="776" spans="2:6" ht="12.75">
      <c r="B776" s="4"/>
      <c r="F776" s="4"/>
    </row>
    <row r="777" spans="2:6" ht="12.75">
      <c r="B777" s="4"/>
      <c r="F777" s="4"/>
    </row>
    <row r="778" spans="2:6" ht="12.75">
      <c r="B778" s="4"/>
      <c r="F778" s="4"/>
    </row>
    <row r="779" spans="2:6" ht="12.75">
      <c r="B779" s="4"/>
      <c r="F779" s="4"/>
    </row>
    <row r="780" spans="2:6" ht="12.75">
      <c r="B780" s="4"/>
      <c r="F780" s="4"/>
    </row>
    <row r="781" spans="2:6" ht="12.75">
      <c r="B781" s="4"/>
      <c r="F781" s="4"/>
    </row>
    <row r="782" spans="2:6" ht="12.75">
      <c r="B782" s="4"/>
      <c r="F782" s="4"/>
    </row>
    <row r="783" spans="2:6" ht="12.75">
      <c r="B783" s="4"/>
      <c r="F783" s="4"/>
    </row>
    <row r="784" spans="2:6" ht="12.75">
      <c r="B784" s="4"/>
      <c r="F784" s="4"/>
    </row>
    <row r="785" spans="2:6" ht="12.75">
      <c r="B785" s="4"/>
      <c r="F785" s="4"/>
    </row>
    <row r="786" spans="2:6" ht="12.75">
      <c r="B786" s="4"/>
      <c r="F786" s="4"/>
    </row>
  </sheetData>
  <sheetProtection/>
  <hyperlinks>
    <hyperlink ref="P11" r:id="rId1" display="http://www.konkoly.hu/cgi-bin/IBVS?46"/>
    <hyperlink ref="P15" r:id="rId2" display="http://www.konkoly.hu/cgi-bin/IBVS?5287"/>
    <hyperlink ref="P16" r:id="rId3" display="http://www.konkoly.hu/cgi-bin/IBVS?5287"/>
    <hyperlink ref="P17" r:id="rId4" display="http://var.astro.cz/oejv/issues/oejv0074.pdf"/>
    <hyperlink ref="P18" r:id="rId5" display="http://var.astro.cz/oejv/issues/oejv0074.pdf"/>
    <hyperlink ref="P19" r:id="rId6" display="http://www.bav-astro.de/sfs/BAVM_link.php?BAVMnr=178"/>
    <hyperlink ref="P20" r:id="rId7" display="http://www.bav-astro.de/sfs/BAVM_link.php?BAVMnr=186"/>
    <hyperlink ref="P36" r:id="rId8" display="http://var.astro.cz/oejv/issues/oejv0107.pdf"/>
    <hyperlink ref="P21" r:id="rId9" display="http://www.bav-astro.de/sfs/BAVM_link.php?BAVMnr=201"/>
    <hyperlink ref="P37" r:id="rId10" display="http://vsolj.cetus-net.org/no48.pdf"/>
    <hyperlink ref="P22" r:id="rId11" display="http://www.bav-astro.de/sfs/BAVM_link.php?BAVMnr=214"/>
    <hyperlink ref="P23" r:id="rId12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