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5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<sst xmlns="http://schemas.openxmlformats.org/spreadsheetml/2006/main" count="373" uniqueCount="181">
  <si>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</si>
  <si>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</si>
  <si>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</si>
  <si>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</si>
  <si>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</si>
  <si>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</si>
  <si>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</si>
  <si>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</si>
  <si>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</si>
  <si>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</si>
  <si>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</si>
  <si>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</si>
  <si>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</si>
  <si>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</si>
  <si>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</si>
  <si>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</si>
  <si>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</si>
  <si>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</si>
  <si>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</si>
  <si>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</si>
  <si>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</si>
  <si>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</si>
  <si>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</si>
  <si>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</si>
  <si>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</si>
  <si>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</si>
  <si>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</si>
  <si>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</si>
  <si>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</si>
  <si>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</si>
  <si>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v</t>
  </si>
  <si>
    <t>MVS 7,163</t>
  </si>
  <si>
    <t>K</t>
  </si>
  <si>
    <t>pg</t>
  </si>
  <si>
    <t>BAAVSS 60,15</t>
  </si>
  <si>
    <t>BAV-M 79</t>
  </si>
  <si>
    <t># of data points:</t>
  </si>
  <si>
    <t>EA/DS</t>
  </si>
  <si>
    <t>DN Ori / GSC 00721-01126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</si>
  <si>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</si>
  <si>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</si>
  <si>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</si>
  <si>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</si>
  <si>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</si>
  <si>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</si>
  <si>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</si>
  <si>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</si>
  <si>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</si>
  <si>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IBVS 5918</t>
  </si>
  <si>
    <t>I</t>
  </si>
  <si>
    <t>.0100</t>
  </si>
  <si>
    <t>IBVS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</si>
  <si>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</si>
  <si>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</si>
  <si>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</si>
  <si>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</si>
  <si>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</si>
  <si>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</si>
  <si>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</si>
  <si>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</si>
  <si>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</si>
  <si>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</si>
  <si>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F </t>
  </si>
  <si>
    <t>2419369.48 </t>
  </si>
  <si>
    <t> 28.11.1911 23:31 </t>
  </si>
  <si>
    <t> 0.29 </t>
  </si>
  <si>
    <t>P </t>
  </si>
  <si>
    <t> B.W.Kukarkin </t>
  </si>
  <si>
    <t> PZ 2.50 </t>
  </si>
  <si>
    <t>2425217.42 </t>
  </si>
  <si>
    <t> 02.12.1927 22:04 </t>
  </si>
  <si>
    <t> 0.38 </t>
  </si>
  <si>
    <t> C.Hoffmeister </t>
  </si>
  <si>
    <t> AN 238.29 </t>
  </si>
  <si>
    <t>2425502.60 </t>
  </si>
  <si>
    <t> 13.09.1928 02:24 </t>
  </si>
  <si>
    <t> 0.30 </t>
  </si>
  <si>
    <t>2425619.28 </t>
  </si>
  <si>
    <t> 07.01.1929 18:43 </t>
  </si>
  <si>
    <t> 0.28 </t>
  </si>
  <si>
    <t>2426760.32 </t>
  </si>
  <si>
    <t> 22.02.1932 19:40 </t>
  </si>
  <si>
    <t>V </t>
  </si>
  <si>
    <t> A.Seliwanow </t>
  </si>
  <si>
    <t> CTAD 1 </t>
  </si>
  <si>
    <t>2427862.26 </t>
  </si>
  <si>
    <t> 28.02.1935 18:14 </t>
  </si>
  <si>
    <t> 0.07 </t>
  </si>
  <si>
    <t> F.Lause </t>
  </si>
  <si>
    <t> AN 264.106 </t>
  </si>
  <si>
    <t>2427888.18 </t>
  </si>
  <si>
    <t> 26.03.1935 16:19 </t>
  </si>
  <si>
    <t> 0.06 </t>
  </si>
  <si>
    <t>2428095.63 </t>
  </si>
  <si>
    <t> 20.10.1935 03:07 </t>
  </si>
  <si>
    <t> 0.05 </t>
  </si>
  <si>
    <t>2428108.59 </t>
  </si>
  <si>
    <t> 02.11.1935 02:09 </t>
  </si>
  <si>
    <t> 0.04 </t>
  </si>
  <si>
    <t>2428212.19 </t>
  </si>
  <si>
    <t> 13.02.1936 16:33 </t>
  </si>
  <si>
    <t> -0.09 </t>
  </si>
  <si>
    <t>2428497.61 </t>
  </si>
  <si>
    <t> 25.11.1936 02:38 </t>
  </si>
  <si>
    <t>2428497.792 </t>
  </si>
  <si>
    <t> 25.11.1936 07:00 </t>
  </si>
  <si>
    <t> 0.252 </t>
  </si>
  <si>
    <t> S.Gaposchkin </t>
  </si>
  <si>
    <t> HB 919.30 </t>
  </si>
  <si>
    <t>2428523.45 </t>
  </si>
  <si>
    <t> 20.12.1936 22:48 </t>
  </si>
  <si>
    <t> -0.02 </t>
  </si>
  <si>
    <t>2428562.21 </t>
  </si>
  <si>
    <t> 28.01.1937 17:02 </t>
  </si>
  <si>
    <t> -0.16 </t>
  </si>
  <si>
    <t>2435421.729 </t>
  </si>
  <si>
    <t> 10.11.1955 05:29 </t>
  </si>
  <si>
    <t> 0.126 </t>
  </si>
  <si>
    <t> R.Szafraniec </t>
  </si>
  <si>
    <t> AA 6.142 </t>
  </si>
  <si>
    <t>2435862.47 </t>
  </si>
  <si>
    <t> 23.01.1957 23:16 </t>
  </si>
  <si>
    <t> 0.01 </t>
  </si>
  <si>
    <t> P.Ahnert </t>
  </si>
  <si>
    <t> MVS 7.164 </t>
  </si>
  <si>
    <t>2435875.41 </t>
  </si>
  <si>
    <t> 05.02.1957 21:50 </t>
  </si>
  <si>
    <t>2435875.510 </t>
  </si>
  <si>
    <t> 06.02.1957 00:14 </t>
  </si>
  <si>
    <t> 0.083 </t>
  </si>
  <si>
    <t> AA 8.191 </t>
  </si>
  <si>
    <t>2437366.285 </t>
  </si>
  <si>
    <t> 07.03.1961 18:50 </t>
  </si>
  <si>
    <t> -0.280 </t>
  </si>
  <si>
    <t>2438416.48 </t>
  </si>
  <si>
    <t> 21.01.1964 23:31 </t>
  </si>
  <si>
    <t> -0.36 </t>
  </si>
  <si>
    <t>2440232.38 </t>
  </si>
  <si>
    <t> 10.01.1969 21:07 </t>
  </si>
  <si>
    <t> 0.24 </t>
  </si>
  <si>
    <t>2440478.61 </t>
  </si>
  <si>
    <t> 14.09.1969 02:38 </t>
  </si>
  <si>
    <t> 0.11 </t>
  </si>
  <si>
    <t>2440504.56 </t>
  </si>
  <si>
    <t> 10.10.1969 01:26 </t>
  </si>
  <si>
    <t> 0.12 </t>
  </si>
  <si>
    <t>2440673.32 </t>
  </si>
  <si>
    <t> 27.03.1970 19:40 </t>
  </si>
  <si>
    <t> 0.32 </t>
  </si>
  <si>
    <t>2441334.345 </t>
  </si>
  <si>
    <t> 17.01.1972 20:16 </t>
  </si>
  <si>
    <t> 0.059 </t>
  </si>
  <si>
    <t>2441684.545 </t>
  </si>
  <si>
    <t> 02.01.1973 01:04 </t>
  </si>
  <si>
    <t> 0.166 </t>
  </si>
  <si>
    <t>2441982.533 </t>
  </si>
  <si>
    <t> 27.10.1973 00:47 </t>
  </si>
  <si>
    <t> -0.074 </t>
  </si>
  <si>
    <t>2442151.34 </t>
  </si>
  <si>
    <t> 13.04.1974 20:09 </t>
  </si>
  <si>
    <t> 0.17 </t>
  </si>
  <si>
    <t>2442449.35 </t>
  </si>
  <si>
    <t> 05.02.1975 20:24 </t>
  </si>
  <si>
    <t> -0.05 </t>
  </si>
  <si>
    <t>2445055.689 </t>
  </si>
  <si>
    <t> 27.03.1982 04:32 </t>
  </si>
  <si>
    <t> 0.043 </t>
  </si>
  <si>
    <t> T.Brelstaff </t>
  </si>
  <si>
    <t> VSSC 60.22 </t>
  </si>
  <si>
    <t>2449723.65 </t>
  </si>
  <si>
    <t> 06.01.1995 03:36 </t>
  </si>
  <si>
    <t> 0.10 </t>
  </si>
  <si>
    <t> W.Kriebel </t>
  </si>
  <si>
    <t>BAVM 79 </t>
  </si>
  <si>
    <t>2454845.2800 </t>
  </si>
  <si>
    <t> 13.01.2009 18:43 </t>
  </si>
  <si>
    <t> -0.0053 </t>
  </si>
  <si>
    <t>C </t>
  </si>
  <si>
    <t>-I</t>
  </si>
  <si>
    <t> F.Agerer </t>
  </si>
  <si>
    <t>BAVM 209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</si>
</sst>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DN Ori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1775198"/>
        <c:axId val="61230903"/>
      </c:scatterChart>
      <c:valAx>
        <c:axId val="4177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30903"/>
        <c:crosses val="autoZero"/>
        <c:crossBetween val="midCat"/>
        <c:dispUnits/>
      </c:valAx>
      <c:valAx>
        <c:axId val="61230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51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925"/>
          <c:w val="0.943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13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481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79" TargetMode="External" /><Relationship Id="rId2" Type="http://schemas.openxmlformats.org/officeDocument/2006/relationships/hyperlink" Target="http://www.bav-astro.de/sfs/BAVM_link.php?BAVMnr=2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26</v>
      </c>
      <c r="B2" s="11" t="s">
        <v>37</v>
      </c>
    </row>
    <row r="4" spans="1:4" ht="12.75">
      <c r="A4" s="6" t="s">
        <v>0</v>
      </c>
      <c r="C4" s="3">
        <v>35577.2</v>
      </c>
      <c r="D4" s="4">
        <v>12.96641</v>
      </c>
    </row>
    <row r="6" ht="12.75">
      <c r="A6" s="6" t="s">
        <v>1</v>
      </c>
    </row>
    <row r="7" spans="1:3" ht="12.75">
      <c r="A7" t="s">
        <v>2</v>
      </c>
      <c r="C7">
        <f>+C4</f>
        <v>35577.2</v>
      </c>
    </row>
    <row r="8" spans="1:3" ht="12.75">
      <c r="A8" t="s">
        <v>3</v>
      </c>
      <c r="C8">
        <f>+D4</f>
        <v>12.96641</v>
      </c>
    </row>
    <row r="9" spans="1:5" ht="12.75">
      <c r="A9" s="12" t="s">
        <v>39</v>
      </c>
      <c r="B9" s="13"/>
      <c r="C9" s="14">
        <v>-9.5</v>
      </c>
      <c r="D9" s="13" t="s">
        <v>40</v>
      </c>
      <c r="E9" s="13"/>
    </row>
    <row r="10" spans="1:5" ht="13.5" thickBot="1">
      <c r="A10" s="13"/>
      <c r="B10" s="13"/>
      <c r="C10" s="5" t="s">
        <v>22</v>
      </c>
      <c r="D10" s="5" t="s">
        <v>23</v>
      </c>
      <c r="E10" s="13"/>
    </row>
    <row r="11" spans="1:7" ht="12.75">
      <c r="A11" s="13" t="s">
        <v>16</v>
      </c>
      <c r="B11" s="13"/>
      <c r="C11" s="15">
        <f ca="1">INTERCEPT(INDIRECT($G$11):G992,INDIRECT($F$11):F992)</f>
        <v>0.052710946956418044</v>
      </c>
      <c r="D11" s="16"/>
      <c r="E11" s="13"/>
      <c r="F11" s="17" t="str">
        <f>"F"&amp;E19</f>
        <v>F21</v>
      </c>
      <c r="G11" s="18" t="str">
        <f>"G"&amp;E19</f>
        <v>G21</v>
      </c>
    </row>
    <row r="12" spans="1:5" ht="12.75">
      <c r="A12" s="13" t="s">
        <v>17</v>
      </c>
      <c r="B12" s="13"/>
      <c r="C12" s="15">
        <f ca="1">SLOPE(INDIRECT($G$11):G992,INDIRECT($F$11):F992)</f>
        <v>-2.334090981891428E-05</v>
      </c>
      <c r="D12" s="16"/>
      <c r="E12" s="13"/>
    </row>
    <row r="13" spans="1:5" ht="12.75">
      <c r="A13" s="13" t="s">
        <v>21</v>
      </c>
      <c r="B13" s="13"/>
      <c r="C13" s="16" t="s">
        <v>14</v>
      </c>
      <c r="D13" s="19" t="s">
        <v>41</v>
      </c>
      <c r="E13" s="14">
        <v>1</v>
      </c>
    </row>
    <row r="14" spans="1:5" ht="12.75">
      <c r="A14" s="13"/>
      <c r="B14" s="13"/>
      <c r="C14" s="13"/>
      <c r="D14" s="19" t="s">
        <v>42</v>
      </c>
      <c r="E14" s="20">
        <f ca="1">NOW()+15018.5+$C$9/24</f>
        <v>59904.75937719907</v>
      </c>
    </row>
    <row r="15" spans="1:5" ht="12.75">
      <c r="A15" s="21" t="s">
        <v>18</v>
      </c>
      <c r="B15" s="13"/>
      <c r="C15" s="22">
        <f>(C7+C11)+(C8+C12)*INT(MAX(F21:F3533))</f>
        <v>54845.30328635496</v>
      </c>
      <c r="D15" s="19" t="s">
        <v>43</v>
      </c>
      <c r="E15" s="20">
        <f>ROUND(2*(E14-$C$7)/$C$8,0)/2+E13</f>
        <v>1877</v>
      </c>
    </row>
    <row r="16" spans="1:5" ht="12.75">
      <c r="A16" s="23" t="s">
        <v>4</v>
      </c>
      <c r="B16" s="13"/>
      <c r="C16" s="24">
        <f>+C8+C12</f>
        <v>12.966386659090182</v>
      </c>
      <c r="D16" s="19" t="s">
        <v>44</v>
      </c>
      <c r="E16" s="18">
        <f>ROUND(2*(E14-$C$15)/$C$16,0)/2+E13</f>
        <v>391</v>
      </c>
    </row>
    <row r="17" spans="1:5" ht="13.5" thickBot="1">
      <c r="A17" s="19" t="s">
        <v>36</v>
      </c>
      <c r="B17" s="13"/>
      <c r="C17" s="13">
        <f>COUNT(C21:C2191)</f>
        <v>33</v>
      </c>
      <c r="D17" s="19" t="s">
        <v>45</v>
      </c>
      <c r="E17" s="25">
        <f>+$C$15+$C$16*E16-15018.5-$C$9/24</f>
        <v>44897.05630339256</v>
      </c>
    </row>
    <row r="18" spans="1:5" ht="12.75">
      <c r="A18" s="23" t="s">
        <v>5</v>
      </c>
      <c r="B18" s="13"/>
      <c r="C18" s="26">
        <f>+C15</f>
        <v>54845.30328635496</v>
      </c>
      <c r="D18" s="27">
        <f>+C16</f>
        <v>12.966386659090182</v>
      </c>
      <c r="E18" s="28" t="s">
        <v>46</v>
      </c>
    </row>
    <row r="19" spans="1:5" ht="13.5" thickTop="1">
      <c r="A19" s="29" t="s">
        <v>47</v>
      </c>
      <c r="E19" s="30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51</v>
      </c>
      <c r="J20" s="8" t="s">
        <v>19</v>
      </c>
      <c r="K20" s="8" t="s">
        <v>20</v>
      </c>
      <c r="L20" s="8" t="s">
        <v>27</v>
      </c>
      <c r="M20" s="8" t="s">
        <v>28</v>
      </c>
      <c r="N20" s="8" t="s">
        <v>29</v>
      </c>
      <c r="O20" s="8" t="s">
        <v>25</v>
      </c>
      <c r="P20" s="7" t="s">
        <v>24</v>
      </c>
      <c r="Q20" s="5" t="s">
        <v>15</v>
      </c>
    </row>
    <row r="21" spans="1:17" ht="12.75" customHeight="1">
      <c r="A21" s="47" t="s">
        <v>68</v>
      </c>
      <c r="B21" s="49" t="s">
        <v>49</v>
      </c>
      <c r="C21" s="48">
        <v>19369.48</v>
      </c>
      <c r="D21" s="9"/>
      <c r="E21">
        <f aca="true" t="shared" si="0" ref="E21:E53">+(C21-C$7)/C$8</f>
        <v>-1249.9774417128563</v>
      </c>
      <c r="F21">
        <f aca="true" t="shared" si="1" ref="F21:F53">ROUND(2*E21,0)/2</f>
        <v>-1250</v>
      </c>
      <c r="K21">
        <f>+C21-(C$7+F21*C$8)</f>
        <v>0.29249999999956344</v>
      </c>
      <c r="N21">
        <f>+K21</f>
        <v>0.29249999999956344</v>
      </c>
      <c r="O21">
        <f aca="true" t="shared" si="2" ref="O21:O53">+C$11+C$12*$F21</f>
        <v>0.08188708423006089</v>
      </c>
      <c r="Q21" s="2">
        <f aca="true" t="shared" si="3" ref="Q21:Q53">+C21-15018.5</f>
        <v>4350.98</v>
      </c>
    </row>
    <row r="22" spans="1:17" ht="12.75" customHeight="1">
      <c r="A22" s="47" t="s">
        <v>73</v>
      </c>
      <c r="B22" s="49" t="s">
        <v>49</v>
      </c>
      <c r="C22" s="48">
        <v>25217.42</v>
      </c>
      <c r="D22" s="9"/>
      <c r="E22">
        <f t="shared" si="0"/>
        <v>-798.9705708827655</v>
      </c>
      <c r="F22">
        <f t="shared" si="1"/>
        <v>-799</v>
      </c>
      <c r="K22">
        <f>+C22-(C$7+F22*C$8)</f>
        <v>0.3815900000008696</v>
      </c>
      <c r="N22">
        <f>+K22</f>
        <v>0.3815900000008696</v>
      </c>
      <c r="O22">
        <f t="shared" si="2"/>
        <v>0.07136033390173055</v>
      </c>
      <c r="Q22" s="2">
        <f t="shared" si="3"/>
        <v>10198.919999999998</v>
      </c>
    </row>
    <row r="23" spans="1:29" ht="12.75" customHeight="1">
      <c r="A23" t="s">
        <v>31</v>
      </c>
      <c r="C23" s="10">
        <v>25502.6</v>
      </c>
      <c r="D23" s="9"/>
      <c r="E23">
        <f t="shared" si="0"/>
        <v>-776.9768193354984</v>
      </c>
      <c r="F23">
        <f t="shared" si="1"/>
        <v>-777</v>
      </c>
      <c r="G23">
        <f aca="true" t="shared" si="4" ref="G23:G31">+C23-(C$7+F23*C$8)</f>
        <v>0.3005699999994249</v>
      </c>
      <c r="J23">
        <f aca="true" t="shared" si="5" ref="J23:J31">+G23</f>
        <v>0.3005699999994249</v>
      </c>
      <c r="O23">
        <f t="shared" si="2"/>
        <v>0.07084683388571444</v>
      </c>
      <c r="Q23" s="2">
        <f t="shared" si="3"/>
        <v>10484.099999999999</v>
      </c>
      <c r="AA23" t="s">
        <v>30</v>
      </c>
      <c r="AC23" t="s">
        <v>32</v>
      </c>
    </row>
    <row r="24" spans="1:29" ht="12.75" customHeight="1">
      <c r="A24" t="s">
        <v>31</v>
      </c>
      <c r="C24" s="10">
        <v>25619.28</v>
      </c>
      <c r="D24" s="9"/>
      <c r="E24">
        <f t="shared" si="0"/>
        <v>-767.9781836298558</v>
      </c>
      <c r="F24">
        <f t="shared" si="1"/>
        <v>-768</v>
      </c>
      <c r="G24">
        <f t="shared" si="4"/>
        <v>0.2828800000024785</v>
      </c>
      <c r="J24">
        <f t="shared" si="5"/>
        <v>0.2828800000024785</v>
      </c>
      <c r="O24">
        <f t="shared" si="2"/>
        <v>0.07063676569734421</v>
      </c>
      <c r="Q24" s="2">
        <f t="shared" si="3"/>
        <v>10600.779999999999</v>
      </c>
      <c r="AA24" t="s">
        <v>30</v>
      </c>
      <c r="AC24" t="s">
        <v>32</v>
      </c>
    </row>
    <row r="25" spans="1:29" ht="12.75" customHeight="1">
      <c r="A25" t="s">
        <v>31</v>
      </c>
      <c r="C25" s="10">
        <v>26760.32</v>
      </c>
      <c r="D25" s="9"/>
      <c r="E25">
        <f t="shared" si="0"/>
        <v>-679.9784982890405</v>
      </c>
      <c r="F25">
        <f t="shared" si="1"/>
        <v>-680</v>
      </c>
      <c r="G25">
        <f t="shared" si="4"/>
        <v>0.27880000000004657</v>
      </c>
      <c r="J25">
        <f t="shared" si="5"/>
        <v>0.27880000000004657</v>
      </c>
      <c r="O25">
        <f t="shared" si="2"/>
        <v>0.06858276563327975</v>
      </c>
      <c r="Q25" s="2">
        <f t="shared" si="3"/>
        <v>11741.82</v>
      </c>
      <c r="AA25" t="s">
        <v>30</v>
      </c>
      <c r="AC25" t="s">
        <v>32</v>
      </c>
    </row>
    <row r="26" spans="1:29" ht="12.75" customHeight="1">
      <c r="A26" t="s">
        <v>31</v>
      </c>
      <c r="C26" s="10">
        <v>27862.26</v>
      </c>
      <c r="D26" s="9"/>
      <c r="E26">
        <f t="shared" si="0"/>
        <v>-594.9942968022759</v>
      </c>
      <c r="F26">
        <f t="shared" si="1"/>
        <v>-595</v>
      </c>
      <c r="G26">
        <f t="shared" si="4"/>
        <v>0.07395000000178698</v>
      </c>
      <c r="J26">
        <f t="shared" si="5"/>
        <v>0.07395000000178698</v>
      </c>
      <c r="O26">
        <f t="shared" si="2"/>
        <v>0.06659878829867204</v>
      </c>
      <c r="Q26" s="2">
        <f t="shared" si="3"/>
        <v>12843.759999999998</v>
      </c>
      <c r="AA26" t="s">
        <v>30</v>
      </c>
      <c r="AC26" t="s">
        <v>32</v>
      </c>
    </row>
    <row r="27" spans="1:29" ht="12.75" customHeight="1">
      <c r="A27" t="s">
        <v>31</v>
      </c>
      <c r="C27" s="10">
        <v>27888.18</v>
      </c>
      <c r="D27" s="9"/>
      <c r="E27">
        <f t="shared" si="0"/>
        <v>-592.9952855107927</v>
      </c>
      <c r="F27">
        <f t="shared" si="1"/>
        <v>-593</v>
      </c>
      <c r="G27">
        <f t="shared" si="4"/>
        <v>0.0611300000018673</v>
      </c>
      <c r="J27">
        <f t="shared" si="5"/>
        <v>0.0611300000018673</v>
      </c>
      <c r="O27">
        <f t="shared" si="2"/>
        <v>0.06655210647903421</v>
      </c>
      <c r="Q27" s="2">
        <f t="shared" si="3"/>
        <v>12869.68</v>
      </c>
      <c r="AA27" t="s">
        <v>30</v>
      </c>
      <c r="AC27" t="s">
        <v>32</v>
      </c>
    </row>
    <row r="28" spans="1:29" ht="12.75" customHeight="1">
      <c r="A28" t="s">
        <v>31</v>
      </c>
      <c r="C28" s="10">
        <v>28095.63</v>
      </c>
      <c r="D28" s="9"/>
      <c r="E28">
        <f t="shared" si="0"/>
        <v>-576.9962541674987</v>
      </c>
      <c r="F28">
        <f t="shared" si="1"/>
        <v>-577</v>
      </c>
      <c r="G28">
        <f t="shared" si="4"/>
        <v>0.048570000002655433</v>
      </c>
      <c r="J28">
        <f t="shared" si="5"/>
        <v>0.048570000002655433</v>
      </c>
      <c r="O28">
        <f t="shared" si="2"/>
        <v>0.06617865192193158</v>
      </c>
      <c r="Q28" s="2">
        <f t="shared" si="3"/>
        <v>13077.130000000001</v>
      </c>
      <c r="AA28" t="s">
        <v>30</v>
      </c>
      <c r="AC28" t="s">
        <v>32</v>
      </c>
    </row>
    <row r="29" spans="1:29" ht="12.75" customHeight="1">
      <c r="A29" t="s">
        <v>31</v>
      </c>
      <c r="C29" s="10">
        <v>28108.59</v>
      </c>
      <c r="D29" s="9"/>
      <c r="E29">
        <f t="shared" si="0"/>
        <v>-575.9967485217571</v>
      </c>
      <c r="F29">
        <f t="shared" si="1"/>
        <v>-576</v>
      </c>
      <c r="G29">
        <f t="shared" si="4"/>
        <v>0.04216000000087661</v>
      </c>
      <c r="J29">
        <f t="shared" si="5"/>
        <v>0.04216000000087661</v>
      </c>
      <c r="O29">
        <f t="shared" si="2"/>
        <v>0.06615531101211267</v>
      </c>
      <c r="Q29" s="2">
        <f t="shared" si="3"/>
        <v>13090.09</v>
      </c>
      <c r="AA29" t="s">
        <v>30</v>
      </c>
      <c r="AC29" t="s">
        <v>32</v>
      </c>
    </row>
    <row r="30" spans="1:29" ht="12.75" customHeight="1">
      <c r="A30" t="s">
        <v>31</v>
      </c>
      <c r="C30" s="10">
        <v>28212.19</v>
      </c>
      <c r="D30" s="9"/>
      <c r="E30">
        <f t="shared" si="0"/>
        <v>-568.0068731437614</v>
      </c>
      <c r="F30">
        <f t="shared" si="1"/>
        <v>-568</v>
      </c>
      <c r="G30">
        <f t="shared" si="4"/>
        <v>-0.08912000000054832</v>
      </c>
      <c r="J30">
        <f t="shared" si="5"/>
        <v>-0.08912000000054832</v>
      </c>
      <c r="O30">
        <f t="shared" si="2"/>
        <v>0.06596858373356135</v>
      </c>
      <c r="Q30" s="2">
        <f t="shared" si="3"/>
        <v>13193.689999999999</v>
      </c>
      <c r="AA30" t="s">
        <v>30</v>
      </c>
      <c r="AC30" t="s">
        <v>32</v>
      </c>
    </row>
    <row r="31" spans="1:29" ht="12.75" customHeight="1">
      <c r="A31" t="s">
        <v>31</v>
      </c>
      <c r="C31" s="10">
        <v>28497.61</v>
      </c>
      <c r="D31" s="9"/>
      <c r="E31">
        <f t="shared" si="0"/>
        <v>-545.9946122326841</v>
      </c>
      <c r="F31">
        <f t="shared" si="1"/>
        <v>-546</v>
      </c>
      <c r="G31">
        <f t="shared" si="4"/>
        <v>0.06986000000324566</v>
      </c>
      <c r="J31">
        <f t="shared" si="5"/>
        <v>0.06986000000324566</v>
      </c>
      <c r="O31">
        <f t="shared" si="2"/>
        <v>0.06545508371754524</v>
      </c>
      <c r="Q31" s="2">
        <f t="shared" si="3"/>
        <v>13479.11</v>
      </c>
      <c r="AA31" t="s">
        <v>30</v>
      </c>
      <c r="AC31" t="s">
        <v>32</v>
      </c>
    </row>
    <row r="32" spans="1:17" ht="12.75" customHeight="1">
      <c r="A32" s="47" t="s">
        <v>108</v>
      </c>
      <c r="B32" s="49" t="s">
        <v>49</v>
      </c>
      <c r="C32" s="48">
        <v>28497.792</v>
      </c>
      <c r="D32" s="9"/>
      <c r="E32">
        <f t="shared" si="0"/>
        <v>-545.9805759651281</v>
      </c>
      <c r="F32">
        <f t="shared" si="1"/>
        <v>-546</v>
      </c>
      <c r="K32">
        <f>+C32-(C$7+F32*C$8)</f>
        <v>0.25186000000394415</v>
      </c>
      <c r="N32">
        <f>+K32</f>
        <v>0.25186000000394415</v>
      </c>
      <c r="O32">
        <f t="shared" si="2"/>
        <v>0.06545508371754524</v>
      </c>
      <c r="Q32" s="2">
        <f t="shared" si="3"/>
        <v>13479.292000000001</v>
      </c>
    </row>
    <row r="33" spans="1:29" ht="12.75" customHeight="1">
      <c r="A33" t="s">
        <v>31</v>
      </c>
      <c r="C33" s="10">
        <v>28523.45</v>
      </c>
      <c r="D33" s="9"/>
      <c r="E33">
        <f t="shared" si="0"/>
        <v>-544.0017707291375</v>
      </c>
      <c r="F33">
        <f t="shared" si="1"/>
        <v>-544</v>
      </c>
      <c r="G33">
        <f>+C33-(C$7+F33*C$8)</f>
        <v>-0.022959999998420244</v>
      </c>
      <c r="J33">
        <f>+G33</f>
        <v>-0.022959999998420244</v>
      </c>
      <c r="O33">
        <f t="shared" si="2"/>
        <v>0.0654084018979074</v>
      </c>
      <c r="Q33" s="2">
        <f t="shared" si="3"/>
        <v>13504.95</v>
      </c>
      <c r="AA33" t="s">
        <v>30</v>
      </c>
      <c r="AC33" t="s">
        <v>32</v>
      </c>
    </row>
    <row r="34" spans="1:29" ht="12.75" customHeight="1">
      <c r="A34" t="s">
        <v>31</v>
      </c>
      <c r="C34" s="10">
        <v>28562.21</v>
      </c>
      <c r="D34" s="9"/>
      <c r="E34">
        <f t="shared" si="0"/>
        <v>-541.012508473818</v>
      </c>
      <c r="F34">
        <f t="shared" si="1"/>
        <v>-541</v>
      </c>
      <c r="G34">
        <f>+C34-(C$7+F34*C$8)</f>
        <v>-0.1621899999991001</v>
      </c>
      <c r="J34">
        <f>+G34</f>
        <v>-0.1621899999991001</v>
      </c>
      <c r="O34">
        <f t="shared" si="2"/>
        <v>0.06533837916845067</v>
      </c>
      <c r="Q34" s="2">
        <f t="shared" si="3"/>
        <v>13543.71</v>
      </c>
      <c r="AA34" t="s">
        <v>30</v>
      </c>
      <c r="AC34" t="s">
        <v>32</v>
      </c>
    </row>
    <row r="35" spans="1:17" ht="12.75" customHeight="1">
      <c r="A35" s="47" t="s">
        <v>119</v>
      </c>
      <c r="B35" s="49" t="s">
        <v>49</v>
      </c>
      <c r="C35" s="48">
        <v>35421.729</v>
      </c>
      <c r="D35" s="9"/>
      <c r="E35">
        <f t="shared" si="0"/>
        <v>-11.990288753787496</v>
      </c>
      <c r="F35">
        <f t="shared" si="1"/>
        <v>-12</v>
      </c>
      <c r="K35">
        <f>+C35-(C$7+F35*C$8)</f>
        <v>0.12592000000586268</v>
      </c>
      <c r="N35">
        <f>+K35</f>
        <v>0.12592000000586268</v>
      </c>
      <c r="O35">
        <f t="shared" si="2"/>
        <v>0.052991037874245014</v>
      </c>
      <c r="Q35" s="2">
        <f t="shared" si="3"/>
        <v>20403.229</v>
      </c>
    </row>
    <row r="36" spans="1:17" ht="12.75" customHeight="1">
      <c r="A36" t="s">
        <v>12</v>
      </c>
      <c r="C36" s="9">
        <v>35577.2</v>
      </c>
      <c r="D36" s="9" t="s">
        <v>14</v>
      </c>
      <c r="E36">
        <f t="shared" si="0"/>
        <v>0</v>
      </c>
      <c r="F36">
        <f t="shared" si="1"/>
        <v>0</v>
      </c>
      <c r="G36">
        <f>+C36-(C$7+F36*C$8)</f>
        <v>0</v>
      </c>
      <c r="H36">
        <f>+G36</f>
        <v>0</v>
      </c>
      <c r="O36">
        <f t="shared" si="2"/>
        <v>0.052710946956418044</v>
      </c>
      <c r="Q36" s="2">
        <f t="shared" si="3"/>
        <v>20558.699999999997</v>
      </c>
    </row>
    <row r="37" spans="1:29" ht="12.75" customHeight="1">
      <c r="A37" t="s">
        <v>31</v>
      </c>
      <c r="C37" s="10">
        <v>35862.47</v>
      </c>
      <c r="D37" s="9"/>
      <c r="E37">
        <f t="shared" si="0"/>
        <v>22.00069255869621</v>
      </c>
      <c r="F37">
        <f t="shared" si="1"/>
        <v>22</v>
      </c>
      <c r="G37">
        <f>+C37-(C$7+F37*C$8)</f>
        <v>0.008980000005976763</v>
      </c>
      <c r="J37">
        <f>+G37</f>
        <v>0.008980000005976763</v>
      </c>
      <c r="O37">
        <f t="shared" si="2"/>
        <v>0.05219744694040193</v>
      </c>
      <c r="Q37" s="2">
        <f t="shared" si="3"/>
        <v>20843.97</v>
      </c>
      <c r="AA37" t="s">
        <v>33</v>
      </c>
      <c r="AC37" t="s">
        <v>32</v>
      </c>
    </row>
    <row r="38" spans="1:29" ht="12.75" customHeight="1">
      <c r="A38" t="s">
        <v>31</v>
      </c>
      <c r="C38" s="10">
        <v>35875.41</v>
      </c>
      <c r="D38" s="9"/>
      <c r="E38">
        <f t="shared" si="0"/>
        <v>22.99865575745379</v>
      </c>
      <c r="F38">
        <f t="shared" si="1"/>
        <v>23</v>
      </c>
      <c r="G38">
        <f>+C38-(C$7+F38*C$8)</f>
        <v>-0.017429999992600642</v>
      </c>
      <c r="J38">
        <f>+G38</f>
        <v>-0.017429999992600642</v>
      </c>
      <c r="O38">
        <f t="shared" si="2"/>
        <v>0.05217410603058301</v>
      </c>
      <c r="Q38" s="2">
        <f t="shared" si="3"/>
        <v>20856.910000000003</v>
      </c>
      <c r="AA38" t="s">
        <v>33</v>
      </c>
      <c r="AC38" t="s">
        <v>32</v>
      </c>
    </row>
    <row r="39" spans="1:17" ht="12.75" customHeight="1">
      <c r="A39" s="47" t="s">
        <v>130</v>
      </c>
      <c r="B39" s="49" t="s">
        <v>49</v>
      </c>
      <c r="C39" s="48">
        <v>35875.51</v>
      </c>
      <c r="D39" s="9"/>
      <c r="E39">
        <f t="shared" si="0"/>
        <v>23.006367992374525</v>
      </c>
      <c r="F39">
        <f t="shared" si="1"/>
        <v>23</v>
      </c>
      <c r="K39">
        <f>+C39-(C$7+F39*C$8)</f>
        <v>0.08257000000594417</v>
      </c>
      <c r="N39">
        <f>+K39</f>
        <v>0.08257000000594417</v>
      </c>
      <c r="O39">
        <f t="shared" si="2"/>
        <v>0.05217410603058301</v>
      </c>
      <c r="Q39" s="2">
        <f t="shared" si="3"/>
        <v>20857.010000000002</v>
      </c>
    </row>
    <row r="40" spans="1:29" ht="12.75" customHeight="1">
      <c r="A40" t="s">
        <v>31</v>
      </c>
      <c r="C40" s="10">
        <v>37366.285</v>
      </c>
      <c r="D40" s="9"/>
      <c r="E40">
        <f t="shared" si="0"/>
        <v>137.9784381336088</v>
      </c>
      <c r="F40">
        <f t="shared" si="1"/>
        <v>138</v>
      </c>
      <c r="G40">
        <f aca="true" t="shared" si="6" ref="G40:G52">+C40-(C$7+F40*C$8)</f>
        <v>-0.279579999994894</v>
      </c>
      <c r="J40">
        <f aca="true" t="shared" si="7" ref="J40:J52">+G40</f>
        <v>-0.279579999994894</v>
      </c>
      <c r="O40">
        <f t="shared" si="2"/>
        <v>0.049489901401407875</v>
      </c>
      <c r="Q40" s="2">
        <f t="shared" si="3"/>
        <v>22347.785000000003</v>
      </c>
      <c r="AA40" t="s">
        <v>33</v>
      </c>
      <c r="AC40" t="s">
        <v>32</v>
      </c>
    </row>
    <row r="41" spans="1:29" ht="12.75" customHeight="1">
      <c r="A41" t="s">
        <v>31</v>
      </c>
      <c r="C41" s="10">
        <v>38416.48</v>
      </c>
      <c r="D41" s="9"/>
      <c r="E41">
        <f t="shared" si="0"/>
        <v>218.97194366058193</v>
      </c>
      <c r="F41">
        <f t="shared" si="1"/>
        <v>219</v>
      </c>
      <c r="G41">
        <f t="shared" si="6"/>
        <v>-0.3637899999957881</v>
      </c>
      <c r="J41">
        <f t="shared" si="7"/>
        <v>-0.3637899999957881</v>
      </c>
      <c r="O41">
        <f t="shared" si="2"/>
        <v>0.04759928770607581</v>
      </c>
      <c r="Q41" s="2">
        <f t="shared" si="3"/>
        <v>23397.980000000003</v>
      </c>
      <c r="AA41" t="s">
        <v>33</v>
      </c>
      <c r="AC41" t="s">
        <v>32</v>
      </c>
    </row>
    <row r="42" spans="1:29" ht="12.75" customHeight="1">
      <c r="A42" t="s">
        <v>31</v>
      </c>
      <c r="C42" s="10">
        <v>40232.38</v>
      </c>
      <c r="D42" s="9"/>
      <c r="E42">
        <f t="shared" si="0"/>
        <v>359.0184175882145</v>
      </c>
      <c r="F42">
        <f t="shared" si="1"/>
        <v>359</v>
      </c>
      <c r="G42">
        <f t="shared" si="6"/>
        <v>0.2388100000025588</v>
      </c>
      <c r="J42">
        <f t="shared" si="7"/>
        <v>0.2388100000025588</v>
      </c>
      <c r="O42">
        <f t="shared" si="2"/>
        <v>0.044331560331427815</v>
      </c>
      <c r="Q42" s="2">
        <f t="shared" si="3"/>
        <v>25213.879999999997</v>
      </c>
      <c r="AA42" t="s">
        <v>33</v>
      </c>
      <c r="AC42" t="s">
        <v>32</v>
      </c>
    </row>
    <row r="43" spans="1:29" ht="12.75" customHeight="1">
      <c r="A43" t="s">
        <v>31</v>
      </c>
      <c r="C43" s="10">
        <v>40478.61</v>
      </c>
      <c r="D43" s="9"/>
      <c r="E43">
        <f t="shared" si="0"/>
        <v>378.00825363381256</v>
      </c>
      <c r="F43">
        <f t="shared" si="1"/>
        <v>378</v>
      </c>
      <c r="G43">
        <f t="shared" si="6"/>
        <v>0.10702000000310363</v>
      </c>
      <c r="J43">
        <f t="shared" si="7"/>
        <v>0.10702000000310363</v>
      </c>
      <c r="O43">
        <f t="shared" si="2"/>
        <v>0.043888083044868444</v>
      </c>
      <c r="Q43" s="2">
        <f t="shared" si="3"/>
        <v>25460.11</v>
      </c>
      <c r="AA43" t="s">
        <v>33</v>
      </c>
      <c r="AC43" t="s">
        <v>32</v>
      </c>
    </row>
    <row r="44" spans="1:29" ht="12.75" customHeight="1">
      <c r="A44" t="s">
        <v>31</v>
      </c>
      <c r="C44" s="10">
        <v>40504.56</v>
      </c>
      <c r="D44" s="9"/>
      <c r="E44">
        <f t="shared" si="0"/>
        <v>380.00957859577176</v>
      </c>
      <c r="F44">
        <f t="shared" si="1"/>
        <v>380</v>
      </c>
      <c r="G44">
        <f t="shared" si="6"/>
        <v>0.12419999999838183</v>
      </c>
      <c r="J44">
        <f t="shared" si="7"/>
        <v>0.12419999999838183</v>
      </c>
      <c r="O44">
        <f t="shared" si="2"/>
        <v>0.043841401225230614</v>
      </c>
      <c r="Q44" s="2">
        <f t="shared" si="3"/>
        <v>25486.059999999998</v>
      </c>
      <c r="AA44" t="s">
        <v>33</v>
      </c>
      <c r="AC44" t="s">
        <v>32</v>
      </c>
    </row>
    <row r="45" spans="1:29" ht="12.75" customHeight="1">
      <c r="A45" t="s">
        <v>31</v>
      </c>
      <c r="C45" s="10">
        <v>40673.32</v>
      </c>
      <c r="D45" s="9"/>
      <c r="E45">
        <f t="shared" si="0"/>
        <v>393.02474624819075</v>
      </c>
      <c r="F45">
        <f t="shared" si="1"/>
        <v>393</v>
      </c>
      <c r="G45">
        <f t="shared" si="6"/>
        <v>0.32087000000319676</v>
      </c>
      <c r="J45">
        <f t="shared" si="7"/>
        <v>0.32087000000319676</v>
      </c>
      <c r="O45">
        <f t="shared" si="2"/>
        <v>0.04353796939758473</v>
      </c>
      <c r="Q45" s="2">
        <f t="shared" si="3"/>
        <v>25654.82</v>
      </c>
      <c r="AA45" t="s">
        <v>33</v>
      </c>
      <c r="AC45" t="s">
        <v>32</v>
      </c>
    </row>
    <row r="46" spans="1:29" ht="12.75" customHeight="1">
      <c r="A46" t="s">
        <v>31</v>
      </c>
      <c r="C46" s="10">
        <v>41334.345</v>
      </c>
      <c r="D46" s="9"/>
      <c r="E46">
        <f t="shared" si="0"/>
        <v>444.00454713370965</v>
      </c>
      <c r="F46">
        <f t="shared" si="1"/>
        <v>444</v>
      </c>
      <c r="G46">
        <f t="shared" si="6"/>
        <v>0.05896000000211643</v>
      </c>
      <c r="J46">
        <f t="shared" si="7"/>
        <v>0.05896000000211643</v>
      </c>
      <c r="O46">
        <f t="shared" si="2"/>
        <v>0.04234758299682011</v>
      </c>
      <c r="Q46" s="2">
        <f t="shared" si="3"/>
        <v>26315.845</v>
      </c>
      <c r="AA46" t="s">
        <v>33</v>
      </c>
      <c r="AC46" t="s">
        <v>32</v>
      </c>
    </row>
    <row r="47" spans="1:29" ht="12.75" customHeight="1">
      <c r="A47" t="s">
        <v>31</v>
      </c>
      <c r="C47" s="10">
        <v>41684.545</v>
      </c>
      <c r="D47" s="9"/>
      <c r="E47">
        <f t="shared" si="0"/>
        <v>471.0127938265103</v>
      </c>
      <c r="F47">
        <f t="shared" si="1"/>
        <v>471</v>
      </c>
      <c r="G47">
        <f t="shared" si="6"/>
        <v>0.16589000000385568</v>
      </c>
      <c r="J47">
        <f t="shared" si="7"/>
        <v>0.16589000000385568</v>
      </c>
      <c r="O47">
        <f t="shared" si="2"/>
        <v>0.04171737843170942</v>
      </c>
      <c r="Q47" s="2">
        <f t="shared" si="3"/>
        <v>26666.045</v>
      </c>
      <c r="AA47" t="s">
        <v>33</v>
      </c>
      <c r="AC47" t="s">
        <v>32</v>
      </c>
    </row>
    <row r="48" spans="1:29" ht="12.75" customHeight="1">
      <c r="A48" t="s">
        <v>31</v>
      </c>
      <c r="C48" s="10">
        <v>41982.533</v>
      </c>
      <c r="D48" s="9"/>
      <c r="E48">
        <f t="shared" si="0"/>
        <v>493.9943284224397</v>
      </c>
      <c r="F48">
        <f t="shared" si="1"/>
        <v>494</v>
      </c>
      <c r="G48">
        <f t="shared" si="6"/>
        <v>-0.07353999999031657</v>
      </c>
      <c r="J48">
        <f t="shared" si="7"/>
        <v>-0.07353999999031657</v>
      </c>
      <c r="O48">
        <f t="shared" si="2"/>
        <v>0.04118053750587439</v>
      </c>
      <c r="Q48" s="2">
        <f t="shared" si="3"/>
        <v>26964.033000000003</v>
      </c>
      <c r="AA48" t="s">
        <v>33</v>
      </c>
      <c r="AC48" t="s">
        <v>32</v>
      </c>
    </row>
    <row r="49" spans="1:29" ht="12.75" customHeight="1">
      <c r="A49" t="s">
        <v>31</v>
      </c>
      <c r="C49" s="10">
        <v>42151.34</v>
      </c>
      <c r="D49" s="9"/>
      <c r="E49">
        <f t="shared" si="0"/>
        <v>507.0131208252708</v>
      </c>
      <c r="F49">
        <f t="shared" si="1"/>
        <v>507</v>
      </c>
      <c r="G49">
        <f t="shared" si="6"/>
        <v>0.17012999999860767</v>
      </c>
      <c r="J49">
        <f t="shared" si="7"/>
        <v>0.17012999999860767</v>
      </c>
      <c r="O49">
        <f t="shared" si="2"/>
        <v>0.040877105678228505</v>
      </c>
      <c r="Q49" s="2">
        <f t="shared" si="3"/>
        <v>27132.839999999997</v>
      </c>
      <c r="AA49" t="s">
        <v>33</v>
      </c>
      <c r="AC49" t="s">
        <v>32</v>
      </c>
    </row>
    <row r="50" spans="1:29" ht="12.75" customHeight="1">
      <c r="A50" t="s">
        <v>31</v>
      </c>
      <c r="C50" s="10">
        <v>42449.35</v>
      </c>
      <c r="D50" s="9"/>
      <c r="E50">
        <f t="shared" si="0"/>
        <v>529.9963521128825</v>
      </c>
      <c r="F50">
        <f t="shared" si="1"/>
        <v>530</v>
      </c>
      <c r="G50">
        <f t="shared" si="6"/>
        <v>-0.047299999998358544</v>
      </c>
      <c r="J50">
        <f t="shared" si="7"/>
        <v>-0.047299999998358544</v>
      </c>
      <c r="O50">
        <f t="shared" si="2"/>
        <v>0.040340264752393475</v>
      </c>
      <c r="Q50" s="2">
        <f t="shared" si="3"/>
        <v>27430.85</v>
      </c>
      <c r="AA50" t="s">
        <v>33</v>
      </c>
      <c r="AC50" t="s">
        <v>32</v>
      </c>
    </row>
    <row r="51" spans="1:29" ht="12.75" customHeight="1">
      <c r="A51" t="s">
        <v>34</v>
      </c>
      <c r="C51" s="10">
        <v>45055.689</v>
      </c>
      <c r="D51" s="9"/>
      <c r="E51">
        <f t="shared" si="0"/>
        <v>731.0033386264973</v>
      </c>
      <c r="F51">
        <f t="shared" si="1"/>
        <v>731</v>
      </c>
      <c r="G51">
        <f t="shared" si="6"/>
        <v>0.04329000000143424</v>
      </c>
      <c r="J51">
        <f t="shared" si="7"/>
        <v>0.04329000000143424</v>
      </c>
      <c r="O51">
        <f t="shared" si="2"/>
        <v>0.035648741878791704</v>
      </c>
      <c r="Q51" s="2">
        <f t="shared" si="3"/>
        <v>30037.189</v>
      </c>
      <c r="AA51" t="s">
        <v>30</v>
      </c>
      <c r="AC51" t="s">
        <v>32</v>
      </c>
    </row>
    <row r="52" spans="1:29" ht="12.75" customHeight="1">
      <c r="A52" t="s">
        <v>35</v>
      </c>
      <c r="C52" s="10">
        <v>49723.65</v>
      </c>
      <c r="D52" s="9"/>
      <c r="E52">
        <f t="shared" si="0"/>
        <v>1091.0074569599453</v>
      </c>
      <c r="F52">
        <f t="shared" si="1"/>
        <v>1091</v>
      </c>
      <c r="G52">
        <f t="shared" si="6"/>
        <v>0.09669000000576489</v>
      </c>
      <c r="J52">
        <f t="shared" si="7"/>
        <v>0.09669000000576489</v>
      </c>
      <c r="O52">
        <f t="shared" si="2"/>
        <v>0.027246014343982564</v>
      </c>
      <c r="Q52" s="2">
        <f t="shared" si="3"/>
        <v>34705.15</v>
      </c>
      <c r="AA52" t="s">
        <v>30</v>
      </c>
      <c r="AC52" t="s">
        <v>32</v>
      </c>
    </row>
    <row r="53" spans="1:17" ht="12.75" customHeight="1">
      <c r="A53" s="31" t="s">
        <v>48</v>
      </c>
      <c r="B53" s="32" t="s">
        <v>49</v>
      </c>
      <c r="C53" s="33">
        <v>54845.28</v>
      </c>
      <c r="D53" s="31" t="s">
        <v>50</v>
      </c>
      <c r="E53">
        <f t="shared" si="0"/>
        <v>1485.9995943364434</v>
      </c>
      <c r="F53">
        <f t="shared" si="1"/>
        <v>1486</v>
      </c>
      <c r="I53">
        <f>+C53-(C$7+F53*C$8)</f>
        <v>-0.00525999999808846</v>
      </c>
      <c r="N53">
        <f>+I53</f>
        <v>-0.00525999999808846</v>
      </c>
      <c r="O53">
        <f t="shared" si="2"/>
        <v>0.018026354965511422</v>
      </c>
      <c r="Q53" s="2">
        <f t="shared" si="3"/>
        <v>39826.78</v>
      </c>
    </row>
    <row r="54" spans="3:17" ht="12.75" customHeight="1">
      <c r="C54" s="9"/>
      <c r="D54" s="9"/>
      <c r="Q54" s="2"/>
    </row>
    <row r="55" spans="3:4" ht="12.75" customHeight="1">
      <c r="C55" s="9"/>
      <c r="D55" s="9"/>
    </row>
    <row r="56" spans="3:4" ht="12.75" customHeight="1">
      <c r="C56" s="9"/>
      <c r="D56" s="9"/>
    </row>
    <row r="57" spans="3:4" ht="12.75" customHeight="1">
      <c r="C57" s="9"/>
      <c r="D57" s="9"/>
    </row>
    <row r="58" spans="3:4" ht="12.75" customHeight="1">
      <c r="C58" s="9"/>
      <c r="D58" s="9"/>
    </row>
    <row r="59" spans="3:4" ht="12.75" customHeight="1">
      <c r="C59" s="9"/>
      <c r="D59" s="9"/>
    </row>
    <row r="60" spans="3:4" ht="12.75" customHeight="1">
      <c r="C60" s="9"/>
      <c r="D60" s="9"/>
    </row>
    <row r="61" spans="3:4" ht="12.75" customHeight="1">
      <c r="C61" s="9"/>
      <c r="D61" s="9"/>
    </row>
    <row r="62" spans="3:4" ht="12.75" customHeight="1">
      <c r="C62" s="9"/>
      <c r="D62" s="9"/>
    </row>
    <row r="63" spans="3:4" ht="12.75" customHeight="1">
      <c r="C63" s="9"/>
      <c r="D63" s="9"/>
    </row>
    <row r="64" spans="3:4" ht="12.75" customHeight="1">
      <c r="C64" s="9"/>
      <c r="D64" s="9"/>
    </row>
    <row r="65" spans="3:4" ht="12.75" customHeight="1">
      <c r="C65" s="9"/>
      <c r="D65" s="9"/>
    </row>
    <row r="66" spans="3:4" ht="12.75" customHeight="1">
      <c r="C66" s="9"/>
      <c r="D66" s="9"/>
    </row>
    <row r="67" spans="3:4" ht="12.75" customHeight="1">
      <c r="C67" s="9"/>
      <c r="D67" s="9"/>
    </row>
    <row r="68" spans="3:4" ht="12.75" customHeight="1">
      <c r="C68" s="9"/>
      <c r="D68" s="9"/>
    </row>
    <row r="69" spans="3:4" ht="12.75" customHeight="1">
      <c r="C69" s="9"/>
      <c r="D69" s="9"/>
    </row>
    <row r="70" spans="3:4" ht="12.75" customHeight="1">
      <c r="C70" s="9"/>
      <c r="D70" s="9"/>
    </row>
    <row r="71" spans="3:4" ht="12.75" customHeight="1">
      <c r="C71" s="9"/>
      <c r="D71" s="9"/>
    </row>
    <row r="72" spans="3:4" ht="12.75" customHeight="1">
      <c r="C72" s="9"/>
      <c r="D72" s="9"/>
    </row>
    <row r="73" spans="3:4" ht="12.75" customHeight="1">
      <c r="C73" s="9"/>
      <c r="D73" s="9"/>
    </row>
    <row r="74" spans="3:4" ht="12.75" customHeight="1">
      <c r="C74" s="9"/>
      <c r="D74" s="9"/>
    </row>
    <row r="75" spans="3:4" ht="12.75" customHeight="1">
      <c r="C75" s="9"/>
      <c r="D75" s="9"/>
    </row>
    <row r="76" spans="3:4" ht="12.75" customHeight="1">
      <c r="C76" s="9"/>
      <c r="D76" s="9"/>
    </row>
    <row r="77" spans="3:4" ht="12.75" customHeight="1">
      <c r="C77" s="9"/>
      <c r="D77" s="9"/>
    </row>
    <row r="78" spans="3:4" ht="12.75" customHeight="1">
      <c r="C78" s="9"/>
      <c r="D78" s="9"/>
    </row>
    <row r="79" spans="3:4" ht="12.75" customHeight="1">
      <c r="C79" s="9"/>
      <c r="D79" s="9"/>
    </row>
    <row r="80" spans="3:4" ht="12.75" customHeight="1">
      <c r="C80" s="9"/>
      <c r="D80" s="9"/>
    </row>
    <row r="81" spans="3:4" ht="12.75" customHeight="1">
      <c r="C81" s="9"/>
      <c r="D81" s="9"/>
    </row>
    <row r="82" spans="3:4" ht="12.75" customHeight="1">
      <c r="C82" s="9"/>
      <c r="D82" s="9"/>
    </row>
    <row r="83" spans="3:4" ht="12.75" customHeight="1">
      <c r="C83" s="9"/>
      <c r="D83" s="9"/>
    </row>
    <row r="84" spans="3:4" ht="12.75" customHeight="1">
      <c r="C84" s="9"/>
      <c r="D84" s="9"/>
    </row>
    <row r="85" spans="3:4" ht="12.75" customHeight="1">
      <c r="C85" s="9"/>
      <c r="D85" s="9"/>
    </row>
    <row r="86" spans="3:4" ht="12.75" customHeight="1">
      <c r="C86" s="9"/>
      <c r="D86" s="9"/>
    </row>
    <row r="87" spans="3:4" ht="12.75" customHeight="1">
      <c r="C87" s="9"/>
      <c r="D87" s="9"/>
    </row>
    <row r="88" spans="3:4" ht="12.75" customHeight="1">
      <c r="C88" s="9"/>
      <c r="D88" s="9"/>
    </row>
    <row r="89" spans="3:4" ht="12.75" customHeight="1">
      <c r="C89" s="9"/>
      <c r="D89" s="9"/>
    </row>
    <row r="90" spans="3:4" ht="12.75" customHeight="1">
      <c r="C90" s="9"/>
      <c r="D90" s="9"/>
    </row>
    <row r="91" spans="3:4" ht="12.75" customHeight="1">
      <c r="C91" s="9"/>
      <c r="D91" s="9"/>
    </row>
    <row r="92" spans="3:4" ht="12.75" customHeight="1">
      <c r="C92" s="9"/>
      <c r="D92" s="9"/>
    </row>
    <row r="93" spans="3:4" ht="12.75" customHeight="1">
      <c r="C93" s="9"/>
      <c r="D93" s="9"/>
    </row>
    <row r="94" spans="3:4" ht="12.75" customHeight="1">
      <c r="C94" s="9"/>
      <c r="D94" s="9"/>
    </row>
    <row r="95" spans="3:4" ht="12.75" customHeight="1">
      <c r="C95" s="9"/>
      <c r="D95" s="9"/>
    </row>
    <row r="96" spans="3:4" ht="12.75" customHeight="1">
      <c r="C96" s="9"/>
      <c r="D96" s="9"/>
    </row>
    <row r="97" spans="3:4" ht="12.75" customHeight="1">
      <c r="C97" s="9"/>
      <c r="D97" s="9"/>
    </row>
    <row r="98" spans="3:4" ht="12.75" customHeight="1">
      <c r="C98" s="9"/>
      <c r="D98" s="9"/>
    </row>
    <row r="99" spans="3:4" ht="12.75" customHeight="1">
      <c r="C99" s="9"/>
      <c r="D99" s="9"/>
    </row>
    <row r="100" spans="3:4" ht="12.75" customHeight="1">
      <c r="C100" s="9"/>
      <c r="D100" s="9"/>
    </row>
    <row r="101" spans="3:4" ht="12.75" customHeight="1">
      <c r="C101" s="9"/>
      <c r="D101" s="9"/>
    </row>
    <row r="102" spans="3:4" ht="12.75" customHeight="1">
      <c r="C102" s="9"/>
      <c r="D102" s="9"/>
    </row>
    <row r="103" spans="3:4" ht="12.75" customHeight="1">
      <c r="C103" s="9"/>
      <c r="D103" s="9"/>
    </row>
    <row r="104" spans="3:4" ht="12.75" customHeight="1">
      <c r="C104" s="9"/>
      <c r="D104" s="9"/>
    </row>
    <row r="105" spans="3:4" ht="12.75" customHeight="1">
      <c r="C105" s="9"/>
      <c r="D105" s="9"/>
    </row>
    <row r="106" spans="3:4" ht="12.75" customHeight="1">
      <c r="C106" s="9"/>
      <c r="D106" s="9"/>
    </row>
    <row r="107" spans="3:4" ht="12.75" customHeight="1">
      <c r="C107" s="9"/>
      <c r="D107" s="9"/>
    </row>
    <row r="108" spans="3:4" ht="12.75" customHeight="1">
      <c r="C108" s="9"/>
      <c r="D108" s="9"/>
    </row>
    <row r="109" spans="3:4" ht="12.75" customHeight="1">
      <c r="C109" s="9"/>
      <c r="D109" s="9"/>
    </row>
    <row r="110" spans="3:4" ht="12.75" customHeight="1">
      <c r="C110" s="9"/>
      <c r="D110" s="9"/>
    </row>
    <row r="111" spans="3:4" ht="12.75" customHeight="1">
      <c r="C111" s="9"/>
      <c r="D111" s="9"/>
    </row>
    <row r="112" spans="3:4" ht="12.75" customHeight="1">
      <c r="C112" s="9"/>
      <c r="D112" s="9"/>
    </row>
    <row r="113" spans="3:4" ht="12.75" customHeight="1">
      <c r="C113" s="9"/>
      <c r="D113" s="9"/>
    </row>
    <row r="114" spans="3:4" ht="12.75" customHeight="1">
      <c r="C114" s="9"/>
      <c r="D114" s="9"/>
    </row>
    <row r="115" spans="3:4" ht="12.75" customHeight="1">
      <c r="C115" s="9"/>
      <c r="D115" s="9"/>
    </row>
    <row r="116" spans="3:4" ht="12.75" customHeight="1">
      <c r="C116" s="9"/>
      <c r="D116" s="9"/>
    </row>
    <row r="117" spans="3:4" ht="12.75" customHeight="1">
      <c r="C117" s="9"/>
      <c r="D117" s="9"/>
    </row>
    <row r="118" spans="3:4" ht="12.75" customHeight="1">
      <c r="C118" s="9"/>
      <c r="D118" s="9"/>
    </row>
    <row r="119" spans="3:4" ht="12.75" customHeight="1">
      <c r="C119" s="9"/>
      <c r="D119" s="9"/>
    </row>
    <row r="120" spans="3:4" ht="12.75" customHeight="1">
      <c r="C120" s="9"/>
      <c r="D120" s="9"/>
    </row>
    <row r="121" spans="3:4" ht="12.75" customHeight="1">
      <c r="C121" s="9"/>
      <c r="D121" s="9"/>
    </row>
    <row r="122" spans="3:4" ht="12.75" customHeight="1">
      <c r="C122" s="9"/>
      <c r="D122" s="9"/>
    </row>
    <row r="123" spans="3:4" ht="12.75" customHeight="1">
      <c r="C123" s="9"/>
      <c r="D123" s="9"/>
    </row>
    <row r="124" spans="3:4" ht="12.75" customHeight="1">
      <c r="C124" s="9"/>
      <c r="D124" s="9"/>
    </row>
    <row r="125" spans="3:4" ht="12.75" customHeight="1">
      <c r="C125" s="9"/>
      <c r="D125" s="9"/>
    </row>
    <row r="126" spans="3:4" ht="12.75" customHeight="1">
      <c r="C126" s="9"/>
      <c r="D126" s="9"/>
    </row>
    <row r="127" spans="3:4" ht="12.75" customHeight="1">
      <c r="C127" s="9"/>
      <c r="D127" s="9"/>
    </row>
    <row r="128" spans="3:4" ht="12.75" customHeight="1">
      <c r="C128" s="9"/>
      <c r="D128" s="9"/>
    </row>
    <row r="129" spans="3:4" ht="12.75" customHeight="1">
      <c r="C129" s="9"/>
      <c r="D129" s="9"/>
    </row>
    <row r="130" spans="3:4" ht="12.75" customHeight="1">
      <c r="C130" s="9"/>
      <c r="D130" s="9"/>
    </row>
    <row r="131" spans="3:4" ht="12.75" customHeight="1">
      <c r="C131" s="9"/>
      <c r="D131" s="9"/>
    </row>
    <row r="132" spans="3:4" ht="12.75" customHeight="1">
      <c r="C132" s="9"/>
      <c r="D132" s="9"/>
    </row>
    <row r="133" spans="3:4" ht="12.75" customHeight="1">
      <c r="C133" s="9"/>
      <c r="D133" s="9"/>
    </row>
    <row r="134" spans="3:4" ht="12.75" customHeight="1">
      <c r="C134" s="9"/>
      <c r="D134" s="9"/>
    </row>
    <row r="135" spans="3:4" ht="12.75" customHeight="1">
      <c r="C135" s="9"/>
      <c r="D135" s="9"/>
    </row>
    <row r="136" spans="3:4" ht="12.75" customHeight="1">
      <c r="C136" s="9"/>
      <c r="D136" s="9"/>
    </row>
    <row r="137" spans="3:4" ht="12.75" customHeight="1">
      <c r="C137" s="9"/>
      <c r="D137" s="9"/>
    </row>
    <row r="138" spans="3:4" ht="12.75" customHeight="1">
      <c r="C138" s="9"/>
      <c r="D138" s="9"/>
    </row>
    <row r="139" spans="3:4" ht="12.75" customHeight="1">
      <c r="C139" s="9"/>
      <c r="D139" s="9"/>
    </row>
    <row r="140" spans="3:4" ht="12.75" customHeight="1">
      <c r="C140" s="9"/>
      <c r="D140" s="9"/>
    </row>
    <row r="141" spans="3:4" ht="12.75" customHeight="1">
      <c r="C141" s="9"/>
      <c r="D141" s="9"/>
    </row>
    <row r="142" spans="3:4" ht="12.75" customHeight="1">
      <c r="C142" s="9"/>
      <c r="D142" s="9"/>
    </row>
    <row r="143" spans="3:4" ht="12.75" customHeight="1">
      <c r="C143" s="9"/>
      <c r="D143" s="9"/>
    </row>
    <row r="144" spans="3:4" ht="12.75" customHeight="1">
      <c r="C144" s="9"/>
      <c r="D144" s="9"/>
    </row>
    <row r="145" spans="3:4" ht="12.75" customHeight="1">
      <c r="C145" s="9"/>
      <c r="D145" s="9"/>
    </row>
    <row r="146" spans="3:4" ht="12.75" customHeight="1">
      <c r="C146" s="9"/>
      <c r="D146" s="9"/>
    </row>
    <row r="147" spans="3:4" ht="12.75" customHeight="1">
      <c r="C147" s="9"/>
      <c r="D147" s="9"/>
    </row>
    <row r="148" spans="3:4" ht="12.75" customHeight="1">
      <c r="C148" s="9"/>
      <c r="D148" s="9"/>
    </row>
    <row r="149" spans="3:4" ht="12.75" customHeight="1">
      <c r="C149" s="9"/>
      <c r="D149" s="9"/>
    </row>
    <row r="150" spans="3:4" ht="12.75" customHeight="1">
      <c r="C150" s="9"/>
      <c r="D150" s="9"/>
    </row>
    <row r="151" spans="3:4" ht="12.75" customHeight="1">
      <c r="C151" s="9"/>
      <c r="D151" s="9"/>
    </row>
    <row r="152" spans="3:4" ht="12.75" customHeight="1">
      <c r="C152" s="9"/>
      <c r="D152" s="9"/>
    </row>
    <row r="153" spans="3:4" ht="12.75" customHeight="1">
      <c r="C153" s="9"/>
      <c r="D153" s="9"/>
    </row>
    <row r="154" spans="3:4" ht="12.75" customHeight="1">
      <c r="C154" s="9"/>
      <c r="D154" s="9"/>
    </row>
    <row r="155" spans="3:4" ht="12.75" customHeight="1">
      <c r="C155" s="9"/>
      <c r="D155" s="9"/>
    </row>
    <row r="156" spans="3:4" ht="12.75" customHeight="1">
      <c r="C156" s="9"/>
      <c r="D156" s="9"/>
    </row>
    <row r="157" spans="3:4" ht="12.75" customHeight="1">
      <c r="C157" s="9"/>
      <c r="D157" s="9"/>
    </row>
    <row r="158" spans="3:4" ht="12.75" customHeight="1">
      <c r="C158" s="9"/>
      <c r="D158" s="9"/>
    </row>
    <row r="159" spans="3:4" ht="12.75" customHeight="1">
      <c r="C159" s="9"/>
      <c r="D159" s="9"/>
    </row>
    <row r="160" spans="3:4" ht="12.75" customHeight="1">
      <c r="C160" s="9"/>
      <c r="D160" s="9"/>
    </row>
    <row r="161" spans="3:4" ht="12.75" customHeight="1">
      <c r="C161" s="9"/>
      <c r="D161" s="9"/>
    </row>
    <row r="162" spans="3:4" ht="12.75" customHeight="1">
      <c r="C162" s="9"/>
      <c r="D162" s="9"/>
    </row>
    <row r="163" spans="3:4" ht="12.75" customHeight="1">
      <c r="C163" s="9"/>
      <c r="D163" s="9"/>
    </row>
    <row r="164" spans="3:4" ht="12.75" customHeight="1">
      <c r="C164" s="9"/>
      <c r="D164" s="9"/>
    </row>
    <row r="165" spans="3:4" ht="12.75" customHeight="1">
      <c r="C165" s="9"/>
      <c r="D165" s="9"/>
    </row>
    <row r="166" spans="3:4" ht="12.75" customHeight="1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0"/>
  <sheetViews>
    <sheetView zoomScalePageLayoutView="0" workbookViewId="0" topLeftCell="A1">
      <selection activeCell="A38" sqref="A38:C42"/>
    </sheetView>
  </sheetViews>
  <sheetFormatPr defaultColWidth="9.140625" defaultRowHeight="12.75"/>
  <cols>
    <col min="1" max="1" width="19.7109375" style="9" customWidth="1"/>
    <col min="2" max="2" width="4.421875" style="13" customWidth="1"/>
    <col min="3" max="3" width="12.7109375" style="9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9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4" t="s">
        <v>52</v>
      </c>
      <c r="I1" s="35" t="s">
        <v>53</v>
      </c>
      <c r="J1" s="36" t="s">
        <v>54</v>
      </c>
    </row>
    <row r="2" spans="9:10" ht="12.75">
      <c r="I2" s="37" t="s">
        <v>55</v>
      </c>
      <c r="J2" s="38" t="s">
        <v>56</v>
      </c>
    </row>
    <row r="3" spans="1:10" ht="12.75">
      <c r="A3" s="39" t="s">
        <v>57</v>
      </c>
      <c r="I3" s="37" t="s">
        <v>58</v>
      </c>
      <c r="J3" s="38" t="s">
        <v>33</v>
      </c>
    </row>
    <row r="4" spans="9:10" ht="12.75">
      <c r="I4" s="37" t="s">
        <v>59</v>
      </c>
      <c r="J4" s="38" t="s">
        <v>33</v>
      </c>
    </row>
    <row r="5" spans="9:10" ht="13.5" thickBot="1">
      <c r="I5" s="40" t="s">
        <v>60</v>
      </c>
      <c r="J5" s="41" t="s">
        <v>61</v>
      </c>
    </row>
    <row r="10" ht="13.5" thickBot="1"/>
    <row r="11" spans="1:16" ht="12.75" customHeight="1" thickBot="1">
      <c r="A11" s="9" t="str">
        <f aca="true" t="shared" si="0" ref="A11:A42">P11</f>
        <v> AN 238.29 </v>
      </c>
      <c r="B11" s="16" t="str">
        <f aca="true" t="shared" si="1" ref="B11:B42">IF(H11=INT(H11),"I","II")</f>
        <v>I</v>
      </c>
      <c r="C11" s="9">
        <f aca="true" t="shared" si="2" ref="C11:C42">1*G11</f>
        <v>25502.6</v>
      </c>
      <c r="D11" s="13" t="str">
        <f aca="true" t="shared" si="3" ref="D11:D42">VLOOKUP(F11,I$1:J$5,2,FALSE)</f>
        <v>vis</v>
      </c>
      <c r="E11" s="42">
        <f>VLOOKUP(C11,A!C$21:E$973,3,FALSE)</f>
        <v>-776.9768193354984</v>
      </c>
      <c r="F11" s="16" t="s">
        <v>60</v>
      </c>
      <c r="G11" s="13" t="str">
        <f aca="true" t="shared" si="4" ref="G11:G42">MID(I11,3,LEN(I11)-3)</f>
        <v>25502.60</v>
      </c>
      <c r="H11" s="9">
        <f aca="true" t="shared" si="5" ref="H11:H42">1*K11</f>
        <v>-777</v>
      </c>
      <c r="I11" s="43" t="s">
        <v>74</v>
      </c>
      <c r="J11" s="44" t="s">
        <v>75</v>
      </c>
      <c r="K11" s="43">
        <v>-777</v>
      </c>
      <c r="L11" s="43" t="s">
        <v>76</v>
      </c>
      <c r="M11" s="44" t="s">
        <v>66</v>
      </c>
      <c r="N11" s="44"/>
      <c r="O11" s="45" t="s">
        <v>72</v>
      </c>
      <c r="P11" s="45" t="s">
        <v>73</v>
      </c>
    </row>
    <row r="12" spans="1:16" ht="12.75" customHeight="1" thickBot="1">
      <c r="A12" s="9" t="str">
        <f t="shared" si="0"/>
        <v> AN 238.29 </v>
      </c>
      <c r="B12" s="16" t="str">
        <f t="shared" si="1"/>
        <v>I</v>
      </c>
      <c r="C12" s="9">
        <f t="shared" si="2"/>
        <v>25619.28</v>
      </c>
      <c r="D12" s="13" t="str">
        <f t="shared" si="3"/>
        <v>vis</v>
      </c>
      <c r="E12" s="42">
        <f>VLOOKUP(C12,A!C$21:E$973,3,FALSE)</f>
        <v>-767.9781836298558</v>
      </c>
      <c r="F12" s="16" t="s">
        <v>60</v>
      </c>
      <c r="G12" s="13" t="str">
        <f t="shared" si="4"/>
        <v>25619.28</v>
      </c>
      <c r="H12" s="9">
        <f t="shared" si="5"/>
        <v>-768</v>
      </c>
      <c r="I12" s="43" t="s">
        <v>77</v>
      </c>
      <c r="J12" s="44" t="s">
        <v>78</v>
      </c>
      <c r="K12" s="43">
        <v>-768</v>
      </c>
      <c r="L12" s="43" t="s">
        <v>79</v>
      </c>
      <c r="M12" s="44" t="s">
        <v>66</v>
      </c>
      <c r="N12" s="44"/>
      <c r="O12" s="45" t="s">
        <v>72</v>
      </c>
      <c r="P12" s="45" t="s">
        <v>73</v>
      </c>
    </row>
    <row r="13" spans="1:16" ht="12.75" customHeight="1" thickBot="1">
      <c r="A13" s="9" t="str">
        <f t="shared" si="0"/>
        <v> CTAD 1 </v>
      </c>
      <c r="B13" s="16" t="str">
        <f t="shared" si="1"/>
        <v>I</v>
      </c>
      <c r="C13" s="9">
        <f t="shared" si="2"/>
        <v>26760.32</v>
      </c>
      <c r="D13" s="13" t="str">
        <f t="shared" si="3"/>
        <v>vis</v>
      </c>
      <c r="E13" s="42">
        <f>VLOOKUP(C13,A!C$21:E$973,3,FALSE)</f>
        <v>-679.9784982890405</v>
      </c>
      <c r="F13" s="16" t="s">
        <v>60</v>
      </c>
      <c r="G13" s="13" t="str">
        <f t="shared" si="4"/>
        <v>26760.32</v>
      </c>
      <c r="H13" s="9">
        <f t="shared" si="5"/>
        <v>-680</v>
      </c>
      <c r="I13" s="43" t="s">
        <v>80</v>
      </c>
      <c r="J13" s="44" t="s">
        <v>81</v>
      </c>
      <c r="K13" s="43">
        <v>-680</v>
      </c>
      <c r="L13" s="43" t="s">
        <v>79</v>
      </c>
      <c r="M13" s="44" t="s">
        <v>82</v>
      </c>
      <c r="N13" s="44"/>
      <c r="O13" s="45" t="s">
        <v>83</v>
      </c>
      <c r="P13" s="45" t="s">
        <v>84</v>
      </c>
    </row>
    <row r="14" spans="1:16" ht="12.75" customHeight="1" thickBot="1">
      <c r="A14" s="9" t="str">
        <f t="shared" si="0"/>
        <v> AN 264.106 </v>
      </c>
      <c r="B14" s="16" t="str">
        <f t="shared" si="1"/>
        <v>I</v>
      </c>
      <c r="C14" s="9">
        <f t="shared" si="2"/>
        <v>27862.26</v>
      </c>
      <c r="D14" s="13" t="str">
        <f t="shared" si="3"/>
        <v>vis</v>
      </c>
      <c r="E14" s="42">
        <f>VLOOKUP(C14,A!C$21:E$973,3,FALSE)</f>
        <v>-594.9942968022759</v>
      </c>
      <c r="F14" s="16" t="s">
        <v>60</v>
      </c>
      <c r="G14" s="13" t="str">
        <f t="shared" si="4"/>
        <v>27862.26</v>
      </c>
      <c r="H14" s="9">
        <f t="shared" si="5"/>
        <v>-595</v>
      </c>
      <c r="I14" s="43" t="s">
        <v>85</v>
      </c>
      <c r="J14" s="44" t="s">
        <v>86</v>
      </c>
      <c r="K14" s="43">
        <v>-595</v>
      </c>
      <c r="L14" s="43" t="s">
        <v>87</v>
      </c>
      <c r="M14" s="44" t="s">
        <v>82</v>
      </c>
      <c r="N14" s="44"/>
      <c r="O14" s="45" t="s">
        <v>88</v>
      </c>
      <c r="P14" s="45" t="s">
        <v>89</v>
      </c>
    </row>
    <row r="15" spans="1:16" ht="12.75" customHeight="1" thickBot="1">
      <c r="A15" s="9" t="str">
        <f t="shared" si="0"/>
        <v> AN 264.106 </v>
      </c>
      <c r="B15" s="16" t="str">
        <f t="shared" si="1"/>
        <v>I</v>
      </c>
      <c r="C15" s="9">
        <f t="shared" si="2"/>
        <v>27888.18</v>
      </c>
      <c r="D15" s="13" t="str">
        <f t="shared" si="3"/>
        <v>vis</v>
      </c>
      <c r="E15" s="42">
        <f>VLOOKUP(C15,A!C$21:E$973,3,FALSE)</f>
        <v>-592.9952855107927</v>
      </c>
      <c r="F15" s="16" t="s">
        <v>60</v>
      </c>
      <c r="G15" s="13" t="str">
        <f t="shared" si="4"/>
        <v>27888.18</v>
      </c>
      <c r="H15" s="9">
        <f t="shared" si="5"/>
        <v>-593</v>
      </c>
      <c r="I15" s="43" t="s">
        <v>90</v>
      </c>
      <c r="J15" s="44" t="s">
        <v>91</v>
      </c>
      <c r="K15" s="43">
        <v>-593</v>
      </c>
      <c r="L15" s="43" t="s">
        <v>92</v>
      </c>
      <c r="M15" s="44" t="s">
        <v>82</v>
      </c>
      <c r="N15" s="44"/>
      <c r="O15" s="45" t="s">
        <v>88</v>
      </c>
      <c r="P15" s="45" t="s">
        <v>89</v>
      </c>
    </row>
    <row r="16" spans="1:16" ht="12.75" customHeight="1" thickBot="1">
      <c r="A16" s="9" t="str">
        <f t="shared" si="0"/>
        <v> AN 264.106 </v>
      </c>
      <c r="B16" s="16" t="str">
        <f t="shared" si="1"/>
        <v>I</v>
      </c>
      <c r="C16" s="9">
        <f t="shared" si="2"/>
        <v>28095.63</v>
      </c>
      <c r="D16" s="13" t="str">
        <f t="shared" si="3"/>
        <v>vis</v>
      </c>
      <c r="E16" s="42">
        <f>VLOOKUP(C16,A!C$21:E$973,3,FALSE)</f>
        <v>-576.9962541674987</v>
      </c>
      <c r="F16" s="16" t="s">
        <v>60</v>
      </c>
      <c r="G16" s="13" t="str">
        <f t="shared" si="4"/>
        <v>28095.63</v>
      </c>
      <c r="H16" s="9">
        <f t="shared" si="5"/>
        <v>-577</v>
      </c>
      <c r="I16" s="43" t="s">
        <v>93</v>
      </c>
      <c r="J16" s="44" t="s">
        <v>94</v>
      </c>
      <c r="K16" s="43">
        <v>-577</v>
      </c>
      <c r="L16" s="43" t="s">
        <v>95</v>
      </c>
      <c r="M16" s="44" t="s">
        <v>82</v>
      </c>
      <c r="N16" s="44"/>
      <c r="O16" s="45" t="s">
        <v>88</v>
      </c>
      <c r="P16" s="45" t="s">
        <v>89</v>
      </c>
    </row>
    <row r="17" spans="1:16" ht="12.75" customHeight="1" thickBot="1">
      <c r="A17" s="9" t="str">
        <f t="shared" si="0"/>
        <v> AN 264.106 </v>
      </c>
      <c r="B17" s="16" t="str">
        <f t="shared" si="1"/>
        <v>I</v>
      </c>
      <c r="C17" s="9">
        <f t="shared" si="2"/>
        <v>28108.59</v>
      </c>
      <c r="D17" s="13" t="str">
        <f t="shared" si="3"/>
        <v>vis</v>
      </c>
      <c r="E17" s="42">
        <f>VLOOKUP(C17,A!C$21:E$973,3,FALSE)</f>
        <v>-575.9967485217571</v>
      </c>
      <c r="F17" s="16" t="s">
        <v>60</v>
      </c>
      <c r="G17" s="13" t="str">
        <f t="shared" si="4"/>
        <v>28108.59</v>
      </c>
      <c r="H17" s="9">
        <f t="shared" si="5"/>
        <v>-576</v>
      </c>
      <c r="I17" s="43" t="s">
        <v>96</v>
      </c>
      <c r="J17" s="44" t="s">
        <v>97</v>
      </c>
      <c r="K17" s="43">
        <v>-576</v>
      </c>
      <c r="L17" s="43" t="s">
        <v>98</v>
      </c>
      <c r="M17" s="44" t="s">
        <v>82</v>
      </c>
      <c r="N17" s="44"/>
      <c r="O17" s="45" t="s">
        <v>88</v>
      </c>
      <c r="P17" s="45" t="s">
        <v>89</v>
      </c>
    </row>
    <row r="18" spans="1:16" ht="12.75" customHeight="1" thickBot="1">
      <c r="A18" s="9" t="str">
        <f t="shared" si="0"/>
        <v> AN 264.106 </v>
      </c>
      <c r="B18" s="16" t="str">
        <f t="shared" si="1"/>
        <v>I</v>
      </c>
      <c r="C18" s="9">
        <f t="shared" si="2"/>
        <v>28212.19</v>
      </c>
      <c r="D18" s="13" t="str">
        <f t="shared" si="3"/>
        <v>vis</v>
      </c>
      <c r="E18" s="42">
        <f>VLOOKUP(C18,A!C$21:E$973,3,FALSE)</f>
        <v>-568.0068731437614</v>
      </c>
      <c r="F18" s="16" t="s">
        <v>60</v>
      </c>
      <c r="G18" s="13" t="str">
        <f t="shared" si="4"/>
        <v>28212.19</v>
      </c>
      <c r="H18" s="9">
        <f t="shared" si="5"/>
        <v>-568</v>
      </c>
      <c r="I18" s="43" t="s">
        <v>99</v>
      </c>
      <c r="J18" s="44" t="s">
        <v>100</v>
      </c>
      <c r="K18" s="43">
        <v>-568</v>
      </c>
      <c r="L18" s="43" t="s">
        <v>101</v>
      </c>
      <c r="M18" s="44" t="s">
        <v>82</v>
      </c>
      <c r="N18" s="44"/>
      <c r="O18" s="45" t="s">
        <v>88</v>
      </c>
      <c r="P18" s="45" t="s">
        <v>89</v>
      </c>
    </row>
    <row r="19" spans="1:16" ht="12.75" customHeight="1" thickBot="1">
      <c r="A19" s="9" t="str">
        <f t="shared" si="0"/>
        <v> AN 264.106 </v>
      </c>
      <c r="B19" s="16" t="str">
        <f t="shared" si="1"/>
        <v>I</v>
      </c>
      <c r="C19" s="9">
        <f t="shared" si="2"/>
        <v>28497.61</v>
      </c>
      <c r="D19" s="13" t="str">
        <f t="shared" si="3"/>
        <v>vis</v>
      </c>
      <c r="E19" s="42">
        <f>VLOOKUP(C19,A!C$21:E$973,3,FALSE)</f>
        <v>-545.9946122326841</v>
      </c>
      <c r="F19" s="16" t="s">
        <v>60</v>
      </c>
      <c r="G19" s="13" t="str">
        <f t="shared" si="4"/>
        <v>28497.61</v>
      </c>
      <c r="H19" s="9">
        <f t="shared" si="5"/>
        <v>-546</v>
      </c>
      <c r="I19" s="43" t="s">
        <v>102</v>
      </c>
      <c r="J19" s="44" t="s">
        <v>103</v>
      </c>
      <c r="K19" s="43">
        <v>-546</v>
      </c>
      <c r="L19" s="43" t="s">
        <v>87</v>
      </c>
      <c r="M19" s="44" t="s">
        <v>82</v>
      </c>
      <c r="N19" s="44"/>
      <c r="O19" s="45" t="s">
        <v>88</v>
      </c>
      <c r="P19" s="45" t="s">
        <v>89</v>
      </c>
    </row>
    <row r="20" spans="1:16" ht="12.75" customHeight="1" thickBot="1">
      <c r="A20" s="9" t="str">
        <f t="shared" si="0"/>
        <v> AN 264.106 </v>
      </c>
      <c r="B20" s="16" t="str">
        <f t="shared" si="1"/>
        <v>I</v>
      </c>
      <c r="C20" s="9">
        <f t="shared" si="2"/>
        <v>28523.45</v>
      </c>
      <c r="D20" s="13" t="str">
        <f t="shared" si="3"/>
        <v>vis</v>
      </c>
      <c r="E20" s="42">
        <f>VLOOKUP(C20,A!C$21:E$973,3,FALSE)</f>
        <v>-544.0017707291375</v>
      </c>
      <c r="F20" s="16" t="s">
        <v>60</v>
      </c>
      <c r="G20" s="13" t="str">
        <f t="shared" si="4"/>
        <v>28523.45</v>
      </c>
      <c r="H20" s="9">
        <f t="shared" si="5"/>
        <v>-544</v>
      </c>
      <c r="I20" s="43" t="s">
        <v>109</v>
      </c>
      <c r="J20" s="44" t="s">
        <v>110</v>
      </c>
      <c r="K20" s="43">
        <v>-544</v>
      </c>
      <c r="L20" s="43" t="s">
        <v>111</v>
      </c>
      <c r="M20" s="44" t="s">
        <v>82</v>
      </c>
      <c r="N20" s="44"/>
      <c r="O20" s="45" t="s">
        <v>88</v>
      </c>
      <c r="P20" s="45" t="s">
        <v>89</v>
      </c>
    </row>
    <row r="21" spans="1:16" ht="12.75" customHeight="1" thickBot="1">
      <c r="A21" s="9" t="str">
        <f t="shared" si="0"/>
        <v> AN 264.106 </v>
      </c>
      <c r="B21" s="16" t="str">
        <f t="shared" si="1"/>
        <v>I</v>
      </c>
      <c r="C21" s="9">
        <f t="shared" si="2"/>
        <v>28562.21</v>
      </c>
      <c r="D21" s="13" t="str">
        <f t="shared" si="3"/>
        <v>vis</v>
      </c>
      <c r="E21" s="42">
        <f>VLOOKUP(C21,A!C$21:E$973,3,FALSE)</f>
        <v>-541.012508473818</v>
      </c>
      <c r="F21" s="16" t="s">
        <v>60</v>
      </c>
      <c r="G21" s="13" t="str">
        <f t="shared" si="4"/>
        <v>28562.21</v>
      </c>
      <c r="H21" s="9">
        <f t="shared" si="5"/>
        <v>-541</v>
      </c>
      <c r="I21" s="43" t="s">
        <v>112</v>
      </c>
      <c r="J21" s="44" t="s">
        <v>113</v>
      </c>
      <c r="K21" s="43">
        <v>-541</v>
      </c>
      <c r="L21" s="43" t="s">
        <v>114</v>
      </c>
      <c r="M21" s="44" t="s">
        <v>82</v>
      </c>
      <c r="N21" s="44"/>
      <c r="O21" s="45" t="s">
        <v>88</v>
      </c>
      <c r="P21" s="45" t="s">
        <v>89</v>
      </c>
    </row>
    <row r="22" spans="1:16" ht="12.75" customHeight="1" thickBot="1">
      <c r="A22" s="9" t="str">
        <f t="shared" si="0"/>
        <v> MVS 7.164 </v>
      </c>
      <c r="B22" s="16" t="str">
        <f t="shared" si="1"/>
        <v>I</v>
      </c>
      <c r="C22" s="9">
        <f t="shared" si="2"/>
        <v>35862.47</v>
      </c>
      <c r="D22" s="13" t="str">
        <f t="shared" si="3"/>
        <v>vis</v>
      </c>
      <c r="E22" s="42">
        <f>VLOOKUP(C22,A!C$21:E$973,3,FALSE)</f>
        <v>22.00069255869621</v>
      </c>
      <c r="F22" s="16" t="s">
        <v>60</v>
      </c>
      <c r="G22" s="13" t="str">
        <f t="shared" si="4"/>
        <v>35862.47</v>
      </c>
      <c r="H22" s="9">
        <f t="shared" si="5"/>
        <v>22</v>
      </c>
      <c r="I22" s="43" t="s">
        <v>120</v>
      </c>
      <c r="J22" s="44" t="s">
        <v>121</v>
      </c>
      <c r="K22" s="43">
        <v>22</v>
      </c>
      <c r="L22" s="43" t="s">
        <v>122</v>
      </c>
      <c r="M22" s="44" t="s">
        <v>66</v>
      </c>
      <c r="N22" s="44"/>
      <c r="O22" s="45" t="s">
        <v>123</v>
      </c>
      <c r="P22" s="45" t="s">
        <v>124</v>
      </c>
    </row>
    <row r="23" spans="1:16" ht="12.75" customHeight="1" thickBot="1">
      <c r="A23" s="9" t="str">
        <f t="shared" si="0"/>
        <v> MVS 7.164 </v>
      </c>
      <c r="B23" s="16" t="str">
        <f t="shared" si="1"/>
        <v>I</v>
      </c>
      <c r="C23" s="9">
        <f t="shared" si="2"/>
        <v>35875.41</v>
      </c>
      <c r="D23" s="13" t="str">
        <f t="shared" si="3"/>
        <v>vis</v>
      </c>
      <c r="E23" s="42">
        <f>VLOOKUP(C23,A!C$21:E$973,3,FALSE)</f>
        <v>22.99865575745379</v>
      </c>
      <c r="F23" s="16" t="s">
        <v>60</v>
      </c>
      <c r="G23" s="13" t="str">
        <f t="shared" si="4"/>
        <v>35875.41</v>
      </c>
      <c r="H23" s="9">
        <f t="shared" si="5"/>
        <v>23</v>
      </c>
      <c r="I23" s="43" t="s">
        <v>125</v>
      </c>
      <c r="J23" s="44" t="s">
        <v>126</v>
      </c>
      <c r="K23" s="43">
        <v>23</v>
      </c>
      <c r="L23" s="43" t="s">
        <v>111</v>
      </c>
      <c r="M23" s="44" t="s">
        <v>66</v>
      </c>
      <c r="N23" s="44"/>
      <c r="O23" s="45" t="s">
        <v>123</v>
      </c>
      <c r="P23" s="45" t="s">
        <v>124</v>
      </c>
    </row>
    <row r="24" spans="1:16" ht="12.75" customHeight="1" thickBot="1">
      <c r="A24" s="9" t="str">
        <f t="shared" si="0"/>
        <v> MVS 7.164 </v>
      </c>
      <c r="B24" s="16" t="str">
        <f t="shared" si="1"/>
        <v>I</v>
      </c>
      <c r="C24" s="9">
        <f t="shared" si="2"/>
        <v>37366.285</v>
      </c>
      <c r="D24" s="13" t="str">
        <f t="shared" si="3"/>
        <v>vis</v>
      </c>
      <c r="E24" s="42">
        <f>VLOOKUP(C24,A!C$21:E$973,3,FALSE)</f>
        <v>137.9784381336088</v>
      </c>
      <c r="F24" s="16" t="s">
        <v>60</v>
      </c>
      <c r="G24" s="13" t="str">
        <f t="shared" si="4"/>
        <v>37366.285</v>
      </c>
      <c r="H24" s="9">
        <f t="shared" si="5"/>
        <v>138</v>
      </c>
      <c r="I24" s="43" t="s">
        <v>131</v>
      </c>
      <c r="J24" s="44" t="s">
        <v>132</v>
      </c>
      <c r="K24" s="43">
        <v>138</v>
      </c>
      <c r="L24" s="43" t="s">
        <v>133</v>
      </c>
      <c r="M24" s="44" t="s">
        <v>66</v>
      </c>
      <c r="N24" s="44"/>
      <c r="O24" s="45" t="s">
        <v>123</v>
      </c>
      <c r="P24" s="45" t="s">
        <v>124</v>
      </c>
    </row>
    <row r="25" spans="1:16" ht="12.75" customHeight="1" thickBot="1">
      <c r="A25" s="9" t="str">
        <f t="shared" si="0"/>
        <v> MVS 7.164 </v>
      </c>
      <c r="B25" s="16" t="str">
        <f t="shared" si="1"/>
        <v>I</v>
      </c>
      <c r="C25" s="9">
        <f t="shared" si="2"/>
        <v>38416.48</v>
      </c>
      <c r="D25" s="13" t="str">
        <f t="shared" si="3"/>
        <v>vis</v>
      </c>
      <c r="E25" s="42">
        <f>VLOOKUP(C25,A!C$21:E$973,3,FALSE)</f>
        <v>218.97194366058193</v>
      </c>
      <c r="F25" s="16" t="s">
        <v>60</v>
      </c>
      <c r="G25" s="13" t="str">
        <f t="shared" si="4"/>
        <v>38416.48</v>
      </c>
      <c r="H25" s="9">
        <f t="shared" si="5"/>
        <v>219</v>
      </c>
      <c r="I25" s="43" t="s">
        <v>134</v>
      </c>
      <c r="J25" s="44" t="s">
        <v>135</v>
      </c>
      <c r="K25" s="43">
        <v>219</v>
      </c>
      <c r="L25" s="43" t="s">
        <v>136</v>
      </c>
      <c r="M25" s="44" t="s">
        <v>66</v>
      </c>
      <c r="N25" s="44"/>
      <c r="O25" s="45" t="s">
        <v>123</v>
      </c>
      <c r="P25" s="45" t="s">
        <v>124</v>
      </c>
    </row>
    <row r="26" spans="1:16" ht="12.75" customHeight="1" thickBot="1">
      <c r="A26" s="9" t="str">
        <f t="shared" si="0"/>
        <v> MVS 7.164 </v>
      </c>
      <c r="B26" s="16" t="str">
        <f t="shared" si="1"/>
        <v>I</v>
      </c>
      <c r="C26" s="9">
        <f t="shared" si="2"/>
        <v>40232.38</v>
      </c>
      <c r="D26" s="13" t="str">
        <f t="shared" si="3"/>
        <v>vis</v>
      </c>
      <c r="E26" s="42">
        <f>VLOOKUP(C26,A!C$21:E$973,3,FALSE)</f>
        <v>359.0184175882145</v>
      </c>
      <c r="F26" s="16" t="s">
        <v>60</v>
      </c>
      <c r="G26" s="13" t="str">
        <f t="shared" si="4"/>
        <v>40232.38</v>
      </c>
      <c r="H26" s="9">
        <f t="shared" si="5"/>
        <v>359</v>
      </c>
      <c r="I26" s="43" t="s">
        <v>137</v>
      </c>
      <c r="J26" s="44" t="s">
        <v>138</v>
      </c>
      <c r="K26" s="43">
        <v>359</v>
      </c>
      <c r="L26" s="43" t="s">
        <v>139</v>
      </c>
      <c r="M26" s="44" t="s">
        <v>66</v>
      </c>
      <c r="N26" s="44"/>
      <c r="O26" s="45" t="s">
        <v>123</v>
      </c>
      <c r="P26" s="45" t="s">
        <v>124</v>
      </c>
    </row>
    <row r="27" spans="1:16" ht="12.75" customHeight="1" thickBot="1">
      <c r="A27" s="9" t="str">
        <f t="shared" si="0"/>
        <v> MVS 7.164 </v>
      </c>
      <c r="B27" s="16" t="str">
        <f t="shared" si="1"/>
        <v>I</v>
      </c>
      <c r="C27" s="9">
        <f t="shared" si="2"/>
        <v>40478.61</v>
      </c>
      <c r="D27" s="13" t="str">
        <f t="shared" si="3"/>
        <v>vis</v>
      </c>
      <c r="E27" s="42">
        <f>VLOOKUP(C27,A!C$21:E$973,3,FALSE)</f>
        <v>378.00825363381256</v>
      </c>
      <c r="F27" s="16" t="s">
        <v>60</v>
      </c>
      <c r="G27" s="13" t="str">
        <f t="shared" si="4"/>
        <v>40478.61</v>
      </c>
      <c r="H27" s="9">
        <f t="shared" si="5"/>
        <v>378</v>
      </c>
      <c r="I27" s="43" t="s">
        <v>140</v>
      </c>
      <c r="J27" s="44" t="s">
        <v>141</v>
      </c>
      <c r="K27" s="43">
        <v>378</v>
      </c>
      <c r="L27" s="43" t="s">
        <v>142</v>
      </c>
      <c r="M27" s="44" t="s">
        <v>66</v>
      </c>
      <c r="N27" s="44"/>
      <c r="O27" s="45" t="s">
        <v>123</v>
      </c>
      <c r="P27" s="45" t="s">
        <v>124</v>
      </c>
    </row>
    <row r="28" spans="1:16" ht="12.75" customHeight="1" thickBot="1">
      <c r="A28" s="9" t="str">
        <f t="shared" si="0"/>
        <v> MVS 7.164 </v>
      </c>
      <c r="B28" s="16" t="str">
        <f t="shared" si="1"/>
        <v>I</v>
      </c>
      <c r="C28" s="9">
        <f t="shared" si="2"/>
        <v>40504.56</v>
      </c>
      <c r="D28" s="13" t="str">
        <f t="shared" si="3"/>
        <v>vis</v>
      </c>
      <c r="E28" s="42">
        <f>VLOOKUP(C28,A!C$21:E$973,3,FALSE)</f>
        <v>380.00957859577176</v>
      </c>
      <c r="F28" s="16" t="s">
        <v>60</v>
      </c>
      <c r="G28" s="13" t="str">
        <f t="shared" si="4"/>
        <v>40504.56</v>
      </c>
      <c r="H28" s="9">
        <f t="shared" si="5"/>
        <v>380</v>
      </c>
      <c r="I28" s="43" t="s">
        <v>143</v>
      </c>
      <c r="J28" s="44" t="s">
        <v>144</v>
      </c>
      <c r="K28" s="43">
        <v>380</v>
      </c>
      <c r="L28" s="43" t="s">
        <v>145</v>
      </c>
      <c r="M28" s="44" t="s">
        <v>66</v>
      </c>
      <c r="N28" s="44"/>
      <c r="O28" s="45" t="s">
        <v>123</v>
      </c>
      <c r="P28" s="45" t="s">
        <v>124</v>
      </c>
    </row>
    <row r="29" spans="1:16" ht="12.75" customHeight="1" thickBot="1">
      <c r="A29" s="9" t="str">
        <f t="shared" si="0"/>
        <v> MVS 7.164 </v>
      </c>
      <c r="B29" s="16" t="str">
        <f t="shared" si="1"/>
        <v>I</v>
      </c>
      <c r="C29" s="9">
        <f t="shared" si="2"/>
        <v>40673.32</v>
      </c>
      <c r="D29" s="13" t="str">
        <f t="shared" si="3"/>
        <v>vis</v>
      </c>
      <c r="E29" s="42">
        <f>VLOOKUP(C29,A!C$21:E$973,3,FALSE)</f>
        <v>393.02474624819075</v>
      </c>
      <c r="F29" s="16" t="s">
        <v>60</v>
      </c>
      <c r="G29" s="13" t="str">
        <f t="shared" si="4"/>
        <v>40673.32</v>
      </c>
      <c r="H29" s="9">
        <f t="shared" si="5"/>
        <v>393</v>
      </c>
      <c r="I29" s="43" t="s">
        <v>146</v>
      </c>
      <c r="J29" s="44" t="s">
        <v>147</v>
      </c>
      <c r="K29" s="43">
        <v>393</v>
      </c>
      <c r="L29" s="43" t="s">
        <v>148</v>
      </c>
      <c r="M29" s="44" t="s">
        <v>66</v>
      </c>
      <c r="N29" s="44"/>
      <c r="O29" s="45" t="s">
        <v>123</v>
      </c>
      <c r="P29" s="45" t="s">
        <v>124</v>
      </c>
    </row>
    <row r="30" spans="1:16" ht="12.75" customHeight="1" thickBot="1">
      <c r="A30" s="9" t="str">
        <f t="shared" si="0"/>
        <v> MVS 7.164 </v>
      </c>
      <c r="B30" s="16" t="str">
        <f t="shared" si="1"/>
        <v>I</v>
      </c>
      <c r="C30" s="9">
        <f t="shared" si="2"/>
        <v>41334.345</v>
      </c>
      <c r="D30" s="13" t="str">
        <f t="shared" si="3"/>
        <v>vis</v>
      </c>
      <c r="E30" s="42">
        <f>VLOOKUP(C30,A!C$21:E$973,3,FALSE)</f>
        <v>444.00454713370965</v>
      </c>
      <c r="F30" s="16" t="s">
        <v>60</v>
      </c>
      <c r="G30" s="13" t="str">
        <f t="shared" si="4"/>
        <v>41334.345</v>
      </c>
      <c r="H30" s="9">
        <f t="shared" si="5"/>
        <v>444</v>
      </c>
      <c r="I30" s="43" t="s">
        <v>149</v>
      </c>
      <c r="J30" s="44" t="s">
        <v>150</v>
      </c>
      <c r="K30" s="43">
        <v>444</v>
      </c>
      <c r="L30" s="43" t="s">
        <v>151</v>
      </c>
      <c r="M30" s="44" t="s">
        <v>66</v>
      </c>
      <c r="N30" s="44"/>
      <c r="O30" s="45" t="s">
        <v>123</v>
      </c>
      <c r="P30" s="45" t="s">
        <v>124</v>
      </c>
    </row>
    <row r="31" spans="1:16" ht="12.75" customHeight="1" thickBot="1">
      <c r="A31" s="9" t="str">
        <f t="shared" si="0"/>
        <v> MVS 7.164 </v>
      </c>
      <c r="B31" s="16" t="str">
        <f t="shared" si="1"/>
        <v>I</v>
      </c>
      <c r="C31" s="9">
        <f t="shared" si="2"/>
        <v>41684.545</v>
      </c>
      <c r="D31" s="13" t="str">
        <f t="shared" si="3"/>
        <v>vis</v>
      </c>
      <c r="E31" s="42">
        <f>VLOOKUP(C31,A!C$21:E$973,3,FALSE)</f>
        <v>471.0127938265103</v>
      </c>
      <c r="F31" s="16" t="s">
        <v>60</v>
      </c>
      <c r="G31" s="13" t="str">
        <f t="shared" si="4"/>
        <v>41684.545</v>
      </c>
      <c r="H31" s="9">
        <f t="shared" si="5"/>
        <v>471</v>
      </c>
      <c r="I31" s="43" t="s">
        <v>152</v>
      </c>
      <c r="J31" s="44" t="s">
        <v>153</v>
      </c>
      <c r="K31" s="43">
        <v>471</v>
      </c>
      <c r="L31" s="43" t="s">
        <v>154</v>
      </c>
      <c r="M31" s="44" t="s">
        <v>66</v>
      </c>
      <c r="N31" s="44"/>
      <c r="O31" s="45" t="s">
        <v>123</v>
      </c>
      <c r="P31" s="45" t="s">
        <v>124</v>
      </c>
    </row>
    <row r="32" spans="1:16" ht="12.75" customHeight="1" thickBot="1">
      <c r="A32" s="9" t="str">
        <f t="shared" si="0"/>
        <v> MVS 7.164 </v>
      </c>
      <c r="B32" s="16" t="str">
        <f t="shared" si="1"/>
        <v>I</v>
      </c>
      <c r="C32" s="9">
        <f t="shared" si="2"/>
        <v>41982.533</v>
      </c>
      <c r="D32" s="13" t="str">
        <f t="shared" si="3"/>
        <v>vis</v>
      </c>
      <c r="E32" s="42">
        <f>VLOOKUP(C32,A!C$21:E$973,3,FALSE)</f>
        <v>493.9943284224397</v>
      </c>
      <c r="F32" s="16" t="s">
        <v>60</v>
      </c>
      <c r="G32" s="13" t="str">
        <f t="shared" si="4"/>
        <v>41982.533</v>
      </c>
      <c r="H32" s="9">
        <f t="shared" si="5"/>
        <v>494</v>
      </c>
      <c r="I32" s="43" t="s">
        <v>155</v>
      </c>
      <c r="J32" s="44" t="s">
        <v>156</v>
      </c>
      <c r="K32" s="43">
        <v>494</v>
      </c>
      <c r="L32" s="43" t="s">
        <v>157</v>
      </c>
      <c r="M32" s="44" t="s">
        <v>66</v>
      </c>
      <c r="N32" s="44"/>
      <c r="O32" s="45" t="s">
        <v>123</v>
      </c>
      <c r="P32" s="45" t="s">
        <v>124</v>
      </c>
    </row>
    <row r="33" spans="1:16" ht="12.75" customHeight="1" thickBot="1">
      <c r="A33" s="9" t="str">
        <f t="shared" si="0"/>
        <v> MVS 7.164 </v>
      </c>
      <c r="B33" s="16" t="str">
        <f t="shared" si="1"/>
        <v>I</v>
      </c>
      <c r="C33" s="9">
        <f t="shared" si="2"/>
        <v>42151.34</v>
      </c>
      <c r="D33" s="13" t="str">
        <f t="shared" si="3"/>
        <v>vis</v>
      </c>
      <c r="E33" s="42">
        <f>VLOOKUP(C33,A!C$21:E$973,3,FALSE)</f>
        <v>507.0131208252708</v>
      </c>
      <c r="F33" s="16" t="s">
        <v>60</v>
      </c>
      <c r="G33" s="13" t="str">
        <f t="shared" si="4"/>
        <v>42151.34</v>
      </c>
      <c r="H33" s="9">
        <f t="shared" si="5"/>
        <v>507</v>
      </c>
      <c r="I33" s="43" t="s">
        <v>158</v>
      </c>
      <c r="J33" s="44" t="s">
        <v>159</v>
      </c>
      <c r="K33" s="43">
        <v>507</v>
      </c>
      <c r="L33" s="43" t="s">
        <v>160</v>
      </c>
      <c r="M33" s="44" t="s">
        <v>66</v>
      </c>
      <c r="N33" s="44"/>
      <c r="O33" s="45" t="s">
        <v>123</v>
      </c>
      <c r="P33" s="45" t="s">
        <v>124</v>
      </c>
    </row>
    <row r="34" spans="1:16" ht="12.75" customHeight="1" thickBot="1">
      <c r="A34" s="9" t="str">
        <f t="shared" si="0"/>
        <v> MVS 7.164 </v>
      </c>
      <c r="B34" s="16" t="str">
        <f t="shared" si="1"/>
        <v>I</v>
      </c>
      <c r="C34" s="9">
        <f t="shared" si="2"/>
        <v>42449.35</v>
      </c>
      <c r="D34" s="13" t="str">
        <f t="shared" si="3"/>
        <v>vis</v>
      </c>
      <c r="E34" s="42">
        <f>VLOOKUP(C34,A!C$21:E$973,3,FALSE)</f>
        <v>529.9963521128825</v>
      </c>
      <c r="F34" s="16" t="s">
        <v>60</v>
      </c>
      <c r="G34" s="13" t="str">
        <f t="shared" si="4"/>
        <v>42449.35</v>
      </c>
      <c r="H34" s="9">
        <f t="shared" si="5"/>
        <v>530</v>
      </c>
      <c r="I34" s="43" t="s">
        <v>161</v>
      </c>
      <c r="J34" s="44" t="s">
        <v>162</v>
      </c>
      <c r="K34" s="43">
        <v>530</v>
      </c>
      <c r="L34" s="43" t="s">
        <v>163</v>
      </c>
      <c r="M34" s="44" t="s">
        <v>66</v>
      </c>
      <c r="N34" s="44"/>
      <c r="O34" s="45" t="s">
        <v>123</v>
      </c>
      <c r="P34" s="45" t="s">
        <v>124</v>
      </c>
    </row>
    <row r="35" spans="1:16" ht="12.75" customHeight="1" thickBot="1">
      <c r="A35" s="9" t="str">
        <f t="shared" si="0"/>
        <v> VSSC 60.22 </v>
      </c>
      <c r="B35" s="16" t="str">
        <f t="shared" si="1"/>
        <v>I</v>
      </c>
      <c r="C35" s="9">
        <f t="shared" si="2"/>
        <v>45055.689</v>
      </c>
      <c r="D35" s="13" t="str">
        <f t="shared" si="3"/>
        <v>vis</v>
      </c>
      <c r="E35" s="42">
        <f>VLOOKUP(C35,A!C$21:E$973,3,FALSE)</f>
        <v>731.0033386264973</v>
      </c>
      <c r="F35" s="16" t="s">
        <v>60</v>
      </c>
      <c r="G35" s="13" t="str">
        <f t="shared" si="4"/>
        <v>45055.689</v>
      </c>
      <c r="H35" s="9">
        <f t="shared" si="5"/>
        <v>731</v>
      </c>
      <c r="I35" s="43" t="s">
        <v>164</v>
      </c>
      <c r="J35" s="44" t="s">
        <v>165</v>
      </c>
      <c r="K35" s="43">
        <v>731</v>
      </c>
      <c r="L35" s="43" t="s">
        <v>166</v>
      </c>
      <c r="M35" s="44" t="s">
        <v>82</v>
      </c>
      <c r="N35" s="44"/>
      <c r="O35" s="45" t="s">
        <v>167</v>
      </c>
      <c r="P35" s="45" t="s">
        <v>168</v>
      </c>
    </row>
    <row r="36" spans="1:16" ht="12.75" customHeight="1" thickBot="1">
      <c r="A36" s="9" t="str">
        <f t="shared" si="0"/>
        <v>BAVM 79 </v>
      </c>
      <c r="B36" s="16" t="str">
        <f t="shared" si="1"/>
        <v>I</v>
      </c>
      <c r="C36" s="9">
        <f t="shared" si="2"/>
        <v>49723.65</v>
      </c>
      <c r="D36" s="13" t="str">
        <f t="shared" si="3"/>
        <v>vis</v>
      </c>
      <c r="E36" s="42">
        <f>VLOOKUP(C36,A!C$21:E$973,3,FALSE)</f>
        <v>1091.0074569599453</v>
      </c>
      <c r="F36" s="16" t="s">
        <v>60</v>
      </c>
      <c r="G36" s="13" t="str">
        <f t="shared" si="4"/>
        <v>49723.65</v>
      </c>
      <c r="H36" s="9">
        <f t="shared" si="5"/>
        <v>1091</v>
      </c>
      <c r="I36" s="43" t="s">
        <v>169</v>
      </c>
      <c r="J36" s="44" t="s">
        <v>170</v>
      </c>
      <c r="K36" s="43">
        <v>1091</v>
      </c>
      <c r="L36" s="43" t="s">
        <v>171</v>
      </c>
      <c r="M36" s="44" t="s">
        <v>82</v>
      </c>
      <c r="N36" s="44"/>
      <c r="O36" s="45" t="s">
        <v>172</v>
      </c>
      <c r="P36" s="46" t="s">
        <v>173</v>
      </c>
    </row>
    <row r="37" spans="1:16" ht="12.75" customHeight="1" thickBot="1">
      <c r="A37" s="9" t="str">
        <f t="shared" si="0"/>
        <v>BAVM 209 </v>
      </c>
      <c r="B37" s="16" t="str">
        <f t="shared" si="1"/>
        <v>I</v>
      </c>
      <c r="C37" s="9">
        <f t="shared" si="2"/>
        <v>54845.28</v>
      </c>
      <c r="D37" s="13" t="str">
        <f t="shared" si="3"/>
        <v>vis</v>
      </c>
      <c r="E37" s="42">
        <f>VLOOKUP(C37,A!C$21:E$973,3,FALSE)</f>
        <v>1485.9995943364434</v>
      </c>
      <c r="F37" s="16" t="s">
        <v>60</v>
      </c>
      <c r="G37" s="13" t="str">
        <f t="shared" si="4"/>
        <v>54845.2800</v>
      </c>
      <c r="H37" s="9">
        <f t="shared" si="5"/>
        <v>1486</v>
      </c>
      <c r="I37" s="43" t="s">
        <v>174</v>
      </c>
      <c r="J37" s="44" t="s">
        <v>175</v>
      </c>
      <c r="K37" s="43">
        <v>1486</v>
      </c>
      <c r="L37" s="43" t="s">
        <v>176</v>
      </c>
      <c r="M37" s="44" t="s">
        <v>177</v>
      </c>
      <c r="N37" s="44" t="s">
        <v>178</v>
      </c>
      <c r="O37" s="45" t="s">
        <v>179</v>
      </c>
      <c r="P37" s="46" t="s">
        <v>180</v>
      </c>
    </row>
    <row r="38" spans="1:16" ht="12.75" customHeight="1" thickBot="1">
      <c r="A38" s="9" t="str">
        <f t="shared" si="0"/>
        <v> PZ 2.50 </v>
      </c>
      <c r="B38" s="16" t="str">
        <f t="shared" si="1"/>
        <v>I</v>
      </c>
      <c r="C38" s="9">
        <f t="shared" si="2"/>
        <v>19369.48</v>
      </c>
      <c r="D38" s="13" t="str">
        <f t="shared" si="3"/>
        <v>vis</v>
      </c>
      <c r="E38" s="42">
        <f>VLOOKUP(C38,A!C$21:E$973,3,FALSE)</f>
        <v>-1249.9774417128563</v>
      </c>
      <c r="F38" s="16" t="s">
        <v>60</v>
      </c>
      <c r="G38" s="13" t="str">
        <f t="shared" si="4"/>
        <v>19369.48</v>
      </c>
      <c r="H38" s="9">
        <f t="shared" si="5"/>
        <v>-1250</v>
      </c>
      <c r="I38" s="43" t="s">
        <v>63</v>
      </c>
      <c r="J38" s="44" t="s">
        <v>64</v>
      </c>
      <c r="K38" s="43">
        <v>-1250</v>
      </c>
      <c r="L38" s="43" t="s">
        <v>65</v>
      </c>
      <c r="M38" s="44" t="s">
        <v>66</v>
      </c>
      <c r="N38" s="44"/>
      <c r="O38" s="45" t="s">
        <v>67</v>
      </c>
      <c r="P38" s="45" t="s">
        <v>68</v>
      </c>
    </row>
    <row r="39" spans="1:16" ht="12.75" customHeight="1" thickBot="1">
      <c r="A39" s="9" t="str">
        <f t="shared" si="0"/>
        <v> AN 238.29 </v>
      </c>
      <c r="B39" s="16" t="str">
        <f t="shared" si="1"/>
        <v>I</v>
      </c>
      <c r="C39" s="9">
        <f t="shared" si="2"/>
        <v>25217.42</v>
      </c>
      <c r="D39" s="13" t="str">
        <f t="shared" si="3"/>
        <v>vis</v>
      </c>
      <c r="E39" s="42">
        <f>VLOOKUP(C39,A!C$21:E$973,3,FALSE)</f>
        <v>-798.9705708827655</v>
      </c>
      <c r="F39" s="16" t="s">
        <v>60</v>
      </c>
      <c r="G39" s="13" t="str">
        <f t="shared" si="4"/>
        <v>25217.42</v>
      </c>
      <c r="H39" s="9">
        <f t="shared" si="5"/>
        <v>-799</v>
      </c>
      <c r="I39" s="43" t="s">
        <v>69</v>
      </c>
      <c r="J39" s="44" t="s">
        <v>70</v>
      </c>
      <c r="K39" s="43">
        <v>-799</v>
      </c>
      <c r="L39" s="43" t="s">
        <v>71</v>
      </c>
      <c r="M39" s="44" t="s">
        <v>66</v>
      </c>
      <c r="N39" s="44"/>
      <c r="O39" s="45" t="s">
        <v>72</v>
      </c>
      <c r="P39" s="45" t="s">
        <v>73</v>
      </c>
    </row>
    <row r="40" spans="1:16" ht="12.75" customHeight="1" thickBot="1">
      <c r="A40" s="9" t="str">
        <f t="shared" si="0"/>
        <v> HB 919.30 </v>
      </c>
      <c r="B40" s="16" t="str">
        <f t="shared" si="1"/>
        <v>I</v>
      </c>
      <c r="C40" s="9">
        <f t="shared" si="2"/>
        <v>28497.792</v>
      </c>
      <c r="D40" s="13" t="str">
        <f t="shared" si="3"/>
        <v>vis</v>
      </c>
      <c r="E40" s="42">
        <f>VLOOKUP(C40,A!C$21:E$973,3,FALSE)</f>
        <v>-545.9805759651281</v>
      </c>
      <c r="F40" s="16" t="s">
        <v>60</v>
      </c>
      <c r="G40" s="13" t="str">
        <f t="shared" si="4"/>
        <v>28497.792</v>
      </c>
      <c r="H40" s="9">
        <f t="shared" si="5"/>
        <v>-546</v>
      </c>
      <c r="I40" s="43" t="s">
        <v>104</v>
      </c>
      <c r="J40" s="44" t="s">
        <v>105</v>
      </c>
      <c r="K40" s="43">
        <v>-546</v>
      </c>
      <c r="L40" s="43" t="s">
        <v>106</v>
      </c>
      <c r="M40" s="44" t="s">
        <v>62</v>
      </c>
      <c r="N40" s="44"/>
      <c r="O40" s="45" t="s">
        <v>107</v>
      </c>
      <c r="P40" s="45" t="s">
        <v>108</v>
      </c>
    </row>
    <row r="41" spans="1:16" ht="12.75" customHeight="1" thickBot="1">
      <c r="A41" s="9" t="str">
        <f t="shared" si="0"/>
        <v> AA 6.142 </v>
      </c>
      <c r="B41" s="16" t="str">
        <f t="shared" si="1"/>
        <v>I</v>
      </c>
      <c r="C41" s="9">
        <f t="shared" si="2"/>
        <v>35421.729</v>
      </c>
      <c r="D41" s="13" t="str">
        <f t="shared" si="3"/>
        <v>vis</v>
      </c>
      <c r="E41" s="42">
        <f>VLOOKUP(C41,A!C$21:E$973,3,FALSE)</f>
        <v>-11.990288753787496</v>
      </c>
      <c r="F41" s="16" t="s">
        <v>60</v>
      </c>
      <c r="G41" s="13" t="str">
        <f t="shared" si="4"/>
        <v>35421.729</v>
      </c>
      <c r="H41" s="9">
        <f t="shared" si="5"/>
        <v>-12</v>
      </c>
      <c r="I41" s="43" t="s">
        <v>115</v>
      </c>
      <c r="J41" s="44" t="s">
        <v>116</v>
      </c>
      <c r="K41" s="43">
        <v>-12</v>
      </c>
      <c r="L41" s="43" t="s">
        <v>117</v>
      </c>
      <c r="M41" s="44" t="s">
        <v>82</v>
      </c>
      <c r="N41" s="44"/>
      <c r="O41" s="45" t="s">
        <v>118</v>
      </c>
      <c r="P41" s="45" t="s">
        <v>119</v>
      </c>
    </row>
    <row r="42" spans="1:16" ht="12.75" customHeight="1" thickBot="1">
      <c r="A42" s="9" t="str">
        <f t="shared" si="0"/>
        <v> AA 8.191 </v>
      </c>
      <c r="B42" s="16" t="str">
        <f t="shared" si="1"/>
        <v>I</v>
      </c>
      <c r="C42" s="9">
        <f t="shared" si="2"/>
        <v>35875.51</v>
      </c>
      <c r="D42" s="13" t="str">
        <f t="shared" si="3"/>
        <v>vis</v>
      </c>
      <c r="E42" s="42">
        <f>VLOOKUP(C42,A!C$21:E$973,3,FALSE)</f>
        <v>23.006367992374525</v>
      </c>
      <c r="F42" s="16" t="s">
        <v>60</v>
      </c>
      <c r="G42" s="13" t="str">
        <f t="shared" si="4"/>
        <v>35875.510</v>
      </c>
      <c r="H42" s="9">
        <f t="shared" si="5"/>
        <v>23</v>
      </c>
      <c r="I42" s="43" t="s">
        <v>127</v>
      </c>
      <c r="J42" s="44" t="s">
        <v>128</v>
      </c>
      <c r="K42" s="43">
        <v>23</v>
      </c>
      <c r="L42" s="43" t="s">
        <v>129</v>
      </c>
      <c r="M42" s="44" t="s">
        <v>82</v>
      </c>
      <c r="N42" s="44"/>
      <c r="O42" s="45" t="s">
        <v>118</v>
      </c>
      <c r="P42" s="45" t="s">
        <v>130</v>
      </c>
    </row>
    <row r="43" spans="2:6" ht="12.75">
      <c r="B43" s="16"/>
      <c r="F43" s="16"/>
    </row>
    <row r="44" spans="2:6" ht="12.75">
      <c r="B44" s="16"/>
      <c r="F44" s="16"/>
    </row>
    <row r="45" spans="2:6" ht="12.75">
      <c r="B45" s="16"/>
      <c r="F45" s="16"/>
    </row>
    <row r="46" spans="2:6" ht="12.75">
      <c r="B46" s="16"/>
      <c r="F46" s="16"/>
    </row>
    <row r="47" spans="2:6" ht="12.75">
      <c r="B47" s="16"/>
      <c r="F47" s="16"/>
    </row>
    <row r="48" spans="2:6" ht="12.75">
      <c r="B48" s="16"/>
      <c r="F48" s="16"/>
    </row>
    <row r="49" spans="2:6" ht="12.75">
      <c r="B49" s="16"/>
      <c r="F49" s="16"/>
    </row>
    <row r="50" spans="2:6" ht="12.75">
      <c r="B50" s="16"/>
      <c r="F50" s="16"/>
    </row>
    <row r="51" spans="2:6" ht="12.75">
      <c r="B51" s="16"/>
      <c r="F51" s="16"/>
    </row>
    <row r="52" spans="2:6" ht="12.75">
      <c r="B52" s="16"/>
      <c r="F52" s="16"/>
    </row>
    <row r="53" spans="2:6" ht="12.75">
      <c r="B53" s="16"/>
      <c r="F53" s="16"/>
    </row>
    <row r="54" spans="2:6" ht="12.75">
      <c r="B54" s="16"/>
      <c r="F54" s="16"/>
    </row>
    <row r="55" spans="2:6" ht="12.75">
      <c r="B55" s="16"/>
      <c r="F55" s="16"/>
    </row>
    <row r="56" spans="2:6" ht="12.75">
      <c r="B56" s="16"/>
      <c r="F56" s="16"/>
    </row>
    <row r="57" spans="2:6" ht="12.75">
      <c r="B57" s="16"/>
      <c r="F57" s="16"/>
    </row>
    <row r="58" spans="2:6" ht="12.75">
      <c r="B58" s="16"/>
      <c r="F58" s="16"/>
    </row>
    <row r="59" spans="2:6" ht="12.75">
      <c r="B59" s="16"/>
      <c r="F59" s="16"/>
    </row>
    <row r="60" spans="2:6" ht="12.75">
      <c r="B60" s="16"/>
      <c r="F60" s="16"/>
    </row>
    <row r="61" spans="2:6" ht="12.75">
      <c r="B61" s="16"/>
      <c r="F61" s="16"/>
    </row>
    <row r="62" spans="2:6" ht="12.75">
      <c r="B62" s="16"/>
      <c r="F62" s="16"/>
    </row>
    <row r="63" spans="2:6" ht="12.75">
      <c r="B63" s="16"/>
      <c r="F63" s="16"/>
    </row>
    <row r="64" spans="2:6" ht="12.75">
      <c r="B64" s="16"/>
      <c r="F64" s="16"/>
    </row>
    <row r="65" spans="2:6" ht="12.75">
      <c r="B65" s="16"/>
      <c r="F65" s="16"/>
    </row>
    <row r="66" spans="2:6" ht="12.75">
      <c r="B66" s="16"/>
      <c r="F66" s="16"/>
    </row>
    <row r="67" spans="2:6" ht="12.75">
      <c r="B67" s="16"/>
      <c r="F67" s="16"/>
    </row>
    <row r="68" spans="2:6" ht="12.75">
      <c r="B68" s="16"/>
      <c r="F68" s="16"/>
    </row>
    <row r="69" spans="2:6" ht="12.75">
      <c r="B69" s="16"/>
      <c r="F69" s="16"/>
    </row>
    <row r="70" spans="2:6" ht="12.75">
      <c r="B70" s="16"/>
      <c r="F70" s="16"/>
    </row>
    <row r="71" spans="2:6" ht="12.75">
      <c r="B71" s="16"/>
      <c r="F71" s="16"/>
    </row>
    <row r="72" spans="2:6" ht="12.75">
      <c r="B72" s="16"/>
      <c r="F72" s="16"/>
    </row>
    <row r="73" spans="2:6" ht="12.75">
      <c r="B73" s="16"/>
      <c r="F73" s="16"/>
    </row>
    <row r="74" spans="2:6" ht="12.75">
      <c r="B74" s="16"/>
      <c r="F74" s="16"/>
    </row>
    <row r="75" spans="2:6" ht="12.75">
      <c r="B75" s="16"/>
      <c r="F75" s="16"/>
    </row>
    <row r="76" spans="2:6" ht="12.75">
      <c r="B76" s="16"/>
      <c r="F76" s="16"/>
    </row>
    <row r="77" spans="2:6" ht="12.75">
      <c r="B77" s="16"/>
      <c r="F77" s="16"/>
    </row>
    <row r="78" spans="2:6" ht="12.75">
      <c r="B78" s="16"/>
      <c r="F78" s="16"/>
    </row>
    <row r="79" spans="2:6" ht="12.75">
      <c r="B79" s="16"/>
      <c r="F79" s="16"/>
    </row>
    <row r="80" spans="2:6" ht="12.75">
      <c r="B80" s="16"/>
      <c r="F80" s="16"/>
    </row>
    <row r="81" spans="2:6" ht="12.75">
      <c r="B81" s="16"/>
      <c r="F81" s="16"/>
    </row>
    <row r="82" spans="2:6" ht="12.75">
      <c r="B82" s="16"/>
      <c r="F82" s="16"/>
    </row>
    <row r="83" spans="2:6" ht="12.75">
      <c r="B83" s="16"/>
      <c r="F83" s="16"/>
    </row>
    <row r="84" spans="2:6" ht="12.75">
      <c r="B84" s="16"/>
      <c r="F84" s="16"/>
    </row>
    <row r="85" spans="2:6" ht="12.75">
      <c r="B85" s="16"/>
      <c r="F85" s="16"/>
    </row>
    <row r="86" spans="2:6" ht="12.75">
      <c r="B86" s="16"/>
      <c r="F86" s="16"/>
    </row>
    <row r="87" spans="2:6" ht="12.75">
      <c r="B87" s="16"/>
      <c r="F87" s="16"/>
    </row>
    <row r="88" spans="2:6" ht="12.75">
      <c r="B88" s="16"/>
      <c r="F88" s="16"/>
    </row>
    <row r="89" spans="2:6" ht="12.75">
      <c r="B89" s="16"/>
      <c r="F89" s="16"/>
    </row>
    <row r="90" spans="2:6" ht="12.75">
      <c r="B90" s="16"/>
      <c r="F90" s="16"/>
    </row>
    <row r="91" spans="2:6" ht="12.75">
      <c r="B91" s="16"/>
      <c r="F91" s="16"/>
    </row>
    <row r="92" spans="2:6" ht="12.75">
      <c r="B92" s="16"/>
      <c r="F92" s="16"/>
    </row>
    <row r="93" spans="2:6" ht="12.75">
      <c r="B93" s="16"/>
      <c r="F93" s="16"/>
    </row>
    <row r="94" spans="2:6" ht="12.75">
      <c r="B94" s="16"/>
      <c r="F94" s="16"/>
    </row>
    <row r="95" spans="2:6" ht="12.75">
      <c r="B95" s="16"/>
      <c r="F95" s="16"/>
    </row>
    <row r="96" spans="2:6" ht="12.75">
      <c r="B96" s="16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  <row r="766" spans="2:6" ht="12.75">
      <c r="B766" s="16"/>
      <c r="F766" s="16"/>
    </row>
    <row r="767" spans="2:6" ht="12.75">
      <c r="B767" s="16"/>
      <c r="F767" s="16"/>
    </row>
    <row r="768" spans="2:6" ht="12.75">
      <c r="B768" s="16"/>
      <c r="F768" s="16"/>
    </row>
    <row r="769" spans="2:6" ht="12.75">
      <c r="B769" s="16"/>
      <c r="F769" s="16"/>
    </row>
    <row r="770" spans="2:6" ht="12.75">
      <c r="B770" s="16"/>
      <c r="F770" s="16"/>
    </row>
    <row r="771" spans="2:6" ht="12.75">
      <c r="B771" s="16"/>
      <c r="F771" s="16"/>
    </row>
    <row r="772" spans="2:6" ht="12.75">
      <c r="B772" s="16"/>
      <c r="F772" s="16"/>
    </row>
    <row r="773" spans="2:6" ht="12.75">
      <c r="B773" s="16"/>
      <c r="F773" s="16"/>
    </row>
    <row r="774" spans="2:6" ht="12.75">
      <c r="B774" s="16"/>
      <c r="F774" s="16"/>
    </row>
    <row r="775" spans="2:6" ht="12.75">
      <c r="B775" s="16"/>
      <c r="F775" s="16"/>
    </row>
    <row r="776" spans="2:6" ht="12.75">
      <c r="B776" s="16"/>
      <c r="F776" s="16"/>
    </row>
    <row r="777" spans="2:6" ht="12.75">
      <c r="B777" s="16"/>
      <c r="F777" s="16"/>
    </row>
    <row r="778" spans="2:6" ht="12.75">
      <c r="B778" s="16"/>
      <c r="F778" s="16"/>
    </row>
    <row r="779" spans="2:6" ht="12.75">
      <c r="B779" s="16"/>
      <c r="F779" s="16"/>
    </row>
    <row r="780" spans="2:6" ht="12.75">
      <c r="B780" s="16"/>
      <c r="F780" s="16"/>
    </row>
    <row r="781" spans="2:6" ht="12.75">
      <c r="B781" s="16"/>
      <c r="F781" s="16"/>
    </row>
    <row r="782" spans="2:6" ht="12.75">
      <c r="B782" s="16"/>
      <c r="F782" s="16"/>
    </row>
    <row r="783" spans="2:6" ht="12.75">
      <c r="B783" s="16"/>
      <c r="F783" s="16"/>
    </row>
    <row r="784" spans="2:6" ht="12.75">
      <c r="B784" s="16"/>
      <c r="F784" s="16"/>
    </row>
    <row r="785" spans="2:6" ht="12.75">
      <c r="B785" s="16"/>
      <c r="F785" s="16"/>
    </row>
    <row r="786" spans="2:6" ht="12.75">
      <c r="B786" s="16"/>
      <c r="F786" s="16"/>
    </row>
    <row r="787" spans="2:6" ht="12.75">
      <c r="B787" s="16"/>
      <c r="F787" s="16"/>
    </row>
    <row r="788" spans="2:6" ht="12.75">
      <c r="B788" s="16"/>
      <c r="F788" s="16"/>
    </row>
    <row r="789" spans="2:6" ht="12.75">
      <c r="B789" s="16"/>
      <c r="F789" s="16"/>
    </row>
    <row r="790" spans="2:6" ht="12.75">
      <c r="B790" s="16"/>
      <c r="F790" s="16"/>
    </row>
    <row r="791" spans="2:6" ht="12.75">
      <c r="B791" s="16"/>
      <c r="F791" s="16"/>
    </row>
    <row r="792" spans="2:6" ht="12.75">
      <c r="B792" s="16"/>
      <c r="F792" s="16"/>
    </row>
    <row r="793" spans="2:6" ht="12.75">
      <c r="B793" s="16"/>
      <c r="F793" s="16"/>
    </row>
    <row r="794" spans="2:6" ht="12.75">
      <c r="B794" s="16"/>
      <c r="F794" s="16"/>
    </row>
    <row r="795" spans="2:6" ht="12.75">
      <c r="B795" s="16"/>
      <c r="F795" s="16"/>
    </row>
    <row r="796" spans="2:6" ht="12.75">
      <c r="B796" s="16"/>
      <c r="F796" s="16"/>
    </row>
    <row r="797" spans="2:6" ht="12.75">
      <c r="B797" s="16"/>
      <c r="F797" s="16"/>
    </row>
    <row r="798" spans="2:6" ht="12.75">
      <c r="B798" s="16"/>
      <c r="F798" s="16"/>
    </row>
    <row r="799" spans="2:6" ht="12.75">
      <c r="B799" s="16"/>
      <c r="F799" s="16"/>
    </row>
    <row r="800" spans="2:6" ht="12.75">
      <c r="B800" s="16"/>
      <c r="F800" s="16"/>
    </row>
    <row r="801" spans="2:6" ht="12.75">
      <c r="B801" s="16"/>
      <c r="F801" s="16"/>
    </row>
    <row r="802" spans="2:6" ht="12.75">
      <c r="B802" s="16"/>
      <c r="F802" s="16"/>
    </row>
    <row r="803" spans="2:6" ht="12.75">
      <c r="B803" s="16"/>
      <c r="F803" s="16"/>
    </row>
    <row r="804" spans="2:6" ht="12.75">
      <c r="B804" s="16"/>
      <c r="F804" s="16"/>
    </row>
    <row r="805" spans="2:6" ht="12.75">
      <c r="B805" s="16"/>
      <c r="F805" s="16"/>
    </row>
    <row r="806" spans="2:6" ht="12.75">
      <c r="B806" s="16"/>
      <c r="F806" s="16"/>
    </row>
    <row r="807" spans="2:6" ht="12.75">
      <c r="B807" s="16"/>
      <c r="F807" s="16"/>
    </row>
    <row r="808" spans="2:6" ht="12.75">
      <c r="B808" s="16"/>
      <c r="F808" s="16"/>
    </row>
    <row r="809" spans="2:6" ht="12.75">
      <c r="B809" s="16"/>
      <c r="F809" s="16"/>
    </row>
    <row r="810" spans="2:6" ht="12.75">
      <c r="B810" s="16"/>
      <c r="F810" s="16"/>
    </row>
    <row r="811" spans="2:6" ht="12.75">
      <c r="B811" s="16"/>
      <c r="F811" s="16"/>
    </row>
    <row r="812" spans="2:6" ht="12.75">
      <c r="B812" s="16"/>
      <c r="F812" s="16"/>
    </row>
    <row r="813" spans="2:6" ht="12.75">
      <c r="B813" s="16"/>
      <c r="F813" s="16"/>
    </row>
    <row r="814" spans="2:6" ht="12.75">
      <c r="B814" s="16"/>
      <c r="F814" s="16"/>
    </row>
    <row r="815" spans="2:6" ht="12.75">
      <c r="B815" s="16"/>
      <c r="F815" s="16"/>
    </row>
    <row r="816" spans="2:6" ht="12.75">
      <c r="B816" s="16"/>
      <c r="F816" s="16"/>
    </row>
    <row r="817" spans="2:6" ht="12.75">
      <c r="B817" s="16"/>
      <c r="F817" s="16"/>
    </row>
    <row r="818" spans="2:6" ht="12.75">
      <c r="B818" s="16"/>
      <c r="F818" s="16"/>
    </row>
    <row r="819" spans="2:6" ht="12.75">
      <c r="B819" s="16"/>
      <c r="F819" s="16"/>
    </row>
    <row r="820" spans="2:6" ht="12.75">
      <c r="B820" s="16"/>
      <c r="F820" s="16"/>
    </row>
  </sheetData>
  <sheetProtection/>
  <hyperlinks>
    <hyperlink ref="P36" r:id="rId1" display="http://www.bav-astro.de/sfs/BAVM_link.php?BAVMnr=79"/>
    <hyperlink ref="P37" r:id="rId2" display="http://www.bav-astro.de/sfs/BAVM_link.php?BAVMnr=20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