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<sst xmlns="http://schemas.openxmlformats.org/spreadsheetml/2006/main" count="45" uniqueCount="43">
  <si>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</si>
  <si>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</si>
  <si>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</si>
  <si>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</si>
  <si>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</si>
  <si>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</si>
  <si>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</si>
  <si>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</si>
  <si>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</si>
  <si>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</si>
  <si>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</si>
  <si>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</si>
  <si>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</si>
  <si>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</si>
  <si>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</si>
  <si>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</si>
  <si>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</si>
  <si>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</si>
  <si>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</si>
  <si>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</si>
  <si>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</si>
  <si>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</si>
  <si>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</si>
  <si>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</si>
  <si>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</si>
  <si>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</si>
  <si>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</si>
  <si>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</si>
  <si>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</si>
  <si>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</si>
  <si>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</si>
  <si>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</si>
  <si>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5583</t>
  </si>
  <si>
    <t>I</t>
  </si>
  <si>
    <t># of data points:</t>
  </si>
  <si>
    <t>V644 Ori / na</t>
  </si>
  <si>
    <t xml:space="preserve">06 14 06.4 +18 12 20 </t>
  </si>
  <si>
    <t>My time zone &gt;&gt;&gt;&gt;&gt;</t>
  </si>
  <si>
    <t>(PST=8, PDT=MDT=7, MDT=CST=6, etc.)</t>
  </si>
  <si>
    <t>JD today</t>
  </si>
  <si>
    <t>New Cycle</t>
  </si>
  <si>
    <t>Next ToM</t>
  </si>
  <si>
    <t>Local time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</si>
</sst>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V644 Ori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220518"/>
        <c:axId val="57388055"/>
      </c:scatterChart>
      <c:valAx>
        <c:axId val="11220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88055"/>
        <c:crosses val="autoZero"/>
        <c:crossBetween val="midCat"/>
        <c:dispUnits/>
      </c:valAx>
      <c:valAx>
        <c:axId val="5738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5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38100</xdr:rowOff>
    </xdr:from>
    <xdr:to>
      <xdr:col>15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124200" y="3810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35</v>
      </c>
      <c r="C1" s="12" t="s">
        <v>36</v>
      </c>
    </row>
    <row r="2" spans="1:2" ht="12.75">
      <c r="A2" t="s">
        <v>25</v>
      </c>
      <c r="B2" t="s">
        <v>31</v>
      </c>
    </row>
    <row r="3" ht="13.5" thickBot="1"/>
    <row r="4" spans="1:4" ht="14.25" thickBot="1" thickTop="1">
      <c r="A4" s="6" t="s">
        <v>0</v>
      </c>
      <c r="C4" s="3">
        <v>28251.28</v>
      </c>
      <c r="D4" s="4">
        <v>2.48153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28251.28</v>
      </c>
    </row>
    <row r="8" spans="1:3" ht="12.75">
      <c r="A8" t="s">
        <v>3</v>
      </c>
      <c r="C8">
        <f>+D4</f>
        <v>2.48153</v>
      </c>
    </row>
    <row r="9" spans="1:5" ht="12.75">
      <c r="A9" s="13" t="s">
        <v>37</v>
      </c>
      <c r="B9" s="14"/>
      <c r="C9" s="15">
        <v>-9.5</v>
      </c>
      <c r="D9" s="14" t="s">
        <v>38</v>
      </c>
      <c r="E9" s="14"/>
    </row>
    <row r="10" spans="1:5" ht="13.5" thickBot="1">
      <c r="A10" s="14"/>
      <c r="B10" s="14"/>
      <c r="C10" s="5" t="s">
        <v>21</v>
      </c>
      <c r="D10" s="5" t="s">
        <v>22</v>
      </c>
      <c r="E10" s="14"/>
    </row>
    <row r="11" spans="1:5" ht="12.75">
      <c r="A11" s="14" t="s">
        <v>16</v>
      </c>
      <c r="B11" s="14"/>
      <c r="C11" s="14">
        <f>INTERCEPT(G21:G998,F21:F998)</f>
        <v>0</v>
      </c>
      <c r="D11" s="16"/>
      <c r="E11" s="14"/>
    </row>
    <row r="12" spans="1:5" ht="12.75">
      <c r="A12" s="14" t="s">
        <v>17</v>
      </c>
      <c r="B12" s="14"/>
      <c r="C12" s="14">
        <f>SLOPE(G21:G998,F21:F998)</f>
        <v>1.1121682524466565E-05</v>
      </c>
      <c r="D12" s="16"/>
      <c r="E12" s="14"/>
    </row>
    <row r="13" spans="1:5" ht="12.75">
      <c r="A13" s="14" t="s">
        <v>20</v>
      </c>
      <c r="B13" s="14"/>
      <c r="C13" s="16" t="s">
        <v>14</v>
      </c>
      <c r="D13" s="16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7" t="s">
        <v>18</v>
      </c>
      <c r="B15" s="14"/>
      <c r="C15" s="18">
        <f>(C7+C11)+(C8+C12)*INT(MAX(F21:F3533))</f>
        <v>53029.4681</v>
      </c>
      <c r="D15" s="19" t="s">
        <v>39</v>
      </c>
      <c r="E15" s="20">
        <f ca="1">TODAY()+15018.5-B9/24</f>
        <v>59904.5</v>
      </c>
    </row>
    <row r="16" spans="1:5" ht="12.75">
      <c r="A16" s="21" t="s">
        <v>4</v>
      </c>
      <c r="B16" s="14"/>
      <c r="C16" s="22">
        <f>+C8+C12</f>
        <v>2.481541121682524</v>
      </c>
      <c r="D16" s="19" t="s">
        <v>40</v>
      </c>
      <c r="E16" s="20">
        <f>ROUND(2*(E15-C15)/C16,0)/2+1</f>
        <v>2771.5</v>
      </c>
    </row>
    <row r="17" spans="1:5" ht="13.5" thickBot="1">
      <c r="A17" s="19" t="s">
        <v>34</v>
      </c>
      <c r="B17" s="14"/>
      <c r="C17" s="14">
        <f>COUNT(C21:C2191)</f>
        <v>2</v>
      </c>
      <c r="D17" s="19" t="s">
        <v>41</v>
      </c>
      <c r="E17" s="23">
        <f>+C15+C16*E16-15018.5-C9/24</f>
        <v>44888.95515207645</v>
      </c>
    </row>
    <row r="18" spans="1:5" ht="12.75">
      <c r="A18" s="21" t="s">
        <v>5</v>
      </c>
      <c r="B18" s="14"/>
      <c r="C18" s="24">
        <f>+C15</f>
        <v>53029.4681</v>
      </c>
      <c r="D18" s="25">
        <f>+C16</f>
        <v>2.481541121682524</v>
      </c>
      <c r="E18" s="26" t="s">
        <v>42</v>
      </c>
    </row>
    <row r="19" ht="13.5" thickTop="1"/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1">
        <f>+C4</f>
        <v>28251.28</v>
      </c>
      <c r="D21" s="11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13232.779999999999</v>
      </c>
    </row>
    <row r="22" spans="1:17" ht="12.75">
      <c r="A22" s="10" t="s">
        <v>32</v>
      </c>
      <c r="B22" s="9" t="s">
        <v>33</v>
      </c>
      <c r="C22" s="11">
        <v>53029.4681</v>
      </c>
      <c r="D22" s="11">
        <v>0.0049</v>
      </c>
      <c r="E22">
        <f>+(C22-C$7)/C$8</f>
        <v>9985.044750617562</v>
      </c>
      <c r="F22">
        <f>ROUND(2*E22,0)/2</f>
        <v>9985</v>
      </c>
      <c r="G22">
        <f>+C22-(C$7+F22*C$8)</f>
        <v>0.11105000000679865</v>
      </c>
      <c r="I22">
        <f>+G22</f>
        <v>0.11105000000679865</v>
      </c>
      <c r="O22">
        <f>+C$11+C$12*$F22</f>
        <v>0.11105000000679865</v>
      </c>
      <c r="Q22" s="2">
        <f>+C22-15018.5</f>
        <v>38010.9681</v>
      </c>
    </row>
    <row r="23" spans="3:17" ht="12.75">
      <c r="C23" s="11"/>
      <c r="D23" s="11"/>
      <c r="Q23" s="2"/>
    </row>
    <row r="24" spans="3:17" ht="12.75">
      <c r="C24" s="11"/>
      <c r="D24" s="11"/>
      <c r="Q24" s="2"/>
    </row>
    <row r="25" spans="3:17" ht="12.75">
      <c r="C25" s="11"/>
      <c r="D25" s="11"/>
      <c r="Q25" s="2"/>
    </row>
    <row r="26" spans="3:17" ht="12.75">
      <c r="C26" s="11"/>
      <c r="D26" s="11"/>
      <c r="Q26" s="2"/>
    </row>
    <row r="27" spans="3:17" ht="12.75">
      <c r="C27" s="11"/>
      <c r="D27" s="11"/>
      <c r="Q27" s="2"/>
    </row>
    <row r="28" spans="3:17" ht="12.75">
      <c r="C28" s="11"/>
      <c r="D28" s="11"/>
      <c r="Q28" s="2"/>
    </row>
    <row r="29" spans="3:17" ht="12.75">
      <c r="C29" s="11"/>
      <c r="D29" s="11"/>
      <c r="Q29" s="2"/>
    </row>
    <row r="30" spans="3:17" ht="12.75">
      <c r="C30" s="11"/>
      <c r="D30" s="11"/>
      <c r="Q30" s="2"/>
    </row>
    <row r="31" spans="3:17" ht="12.75">
      <c r="C31" s="11"/>
      <c r="D31" s="11"/>
      <c r="Q31" s="2"/>
    </row>
    <row r="32" spans="3:17" ht="12.75">
      <c r="C32" s="11"/>
      <c r="D32" s="11"/>
      <c r="Q32" s="2"/>
    </row>
    <row r="33" spans="3:17" ht="12.75">
      <c r="C33" s="11"/>
      <c r="D33" s="11"/>
      <c r="Q33" s="2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2022-11-21T05:44:57Z</dcterms:modified>
  <cp:category/>
  <cp:version/>
  <cp:contentType/>
  <cp:contentStatus/>
</cp:coreProperties>
</file>