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0" yWindow="32760" windowWidth="10440" windowHeight="1458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<sst xmlns="http://schemas.openxmlformats.org/spreadsheetml/2006/main" count="56" uniqueCount="51">
  <si>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</si>
  <si>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</si>
  <si>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</si>
  <si>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</si>
  <si>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</si>
  <si>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</si>
  <si>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</si>
  <si>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</si>
  <si>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</si>
  <si>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</si>
  <si>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</si>
  <si>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</si>
  <si>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</si>
  <si>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</si>
  <si>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</si>
  <si>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</si>
  <si>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</si>
  <si>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</si>
  <si>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</si>
  <si>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</si>
  <si>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</si>
  <si>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</si>
  <si>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</si>
  <si>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</si>
  <si>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</si>
  <si>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</si>
  <si>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</si>
  <si>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</si>
  <si>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</si>
  <si>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</si>
  <si>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</si>
  <si>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</si>
  <si>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</si>
  <si>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</si>
  <si>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</si>
  <si>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</si>
  <si>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</si>
  <si>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</si>
  <si>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pg</t>
  </si>
  <si>
    <t>vis</t>
  </si>
  <si>
    <t>PE</t>
  </si>
  <si>
    <t>CCD</t>
  </si>
  <si>
    <t>V1361 Ori</t>
  </si>
  <si>
    <t>G0697-0198</t>
  </si>
  <si>
    <t>EB</t>
  </si>
  <si>
    <t>pr_6</t>
  </si>
  <si>
    <t>F8</t>
  </si>
  <si>
    <t>V1361 Ori / GSC 0697-0198</t>
  </si>
  <si>
    <t>VSX</t>
  </si>
  <si>
    <t>I</t>
  </si>
  <si>
    <t>OEJV 0181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</si>
</sst>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6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" fontId="0" fillId="0" borderId="0" applyFont="0" applyFill="0" applyBorder="0" applyAlignment="0" applyProtection="0"/>
    <xf numFmtId="169" fontId="15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15" fillId="0" borderId="0">
      <alignment/>
      <protection/>
    </xf>
    <xf numFmtId="0" fontId="15" fillId="23" borderId="5" applyNumberFormat="0" applyFont="0" applyAlignment="0" applyProtection="0"/>
    <xf numFmtId="0" fontId="28" fillId="20" borderId="6" applyNumberFormat="0" applyAlignment="0" applyProtection="0"/>
    <xf numFmtId="1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3" fillId="24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5" fillId="0" borderId="11" xfId="0" applyFont="1" applyBorder="1" applyAlignment="1">
      <alignment vertical="top"/>
    </xf>
    <xf numFmtId="0" fontId="4" fillId="24" borderId="5" xfId="0" applyFont="1" applyFill="1" applyBorder="1" applyAlignment="1">
      <alignment horizontal="left"/>
    </xf>
    <xf numFmtId="0" fontId="5" fillId="0" borderId="5" xfId="0" applyNumberFormat="1" applyFon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5" fillId="22" borderId="5" xfId="0" applyFont="1" applyFill="1" applyBorder="1" applyAlignment="1">
      <alignment horizontal="left"/>
    </xf>
    <xf numFmtId="0" fontId="0" fillId="0" borderId="5" xfId="0" applyBorder="1" applyAlignment="1">
      <alignment vertical="top"/>
    </xf>
    <xf numFmtId="0" fontId="0" fillId="0" borderId="5" xfId="0" applyBorder="1" applyAlignment="1">
      <alignment horizontal="left"/>
    </xf>
    <xf numFmtId="0" fontId="0" fillId="22" borderId="5" xfId="0" applyFill="1" applyBorder="1" applyAlignment="1">
      <alignment vertical="top"/>
    </xf>
    <xf numFmtId="0" fontId="31" fillId="0" borderId="0" xfId="61" applyFont="1">
      <alignment/>
      <protection/>
    </xf>
    <xf numFmtId="0" fontId="31" fillId="0" borderId="0" xfId="61" applyFont="1" applyAlignment="1">
      <alignment horizontal="center"/>
      <protection/>
    </xf>
    <xf numFmtId="0" fontId="31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V1361 Ori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18100781"/>
        <c:axId val="28689302"/>
      </c:scatterChart>
      <c:valAx>
        <c:axId val="18100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89302"/>
        <c:crosses val="autoZero"/>
        <c:crossBetween val="midCat"/>
        <c:dispUnits/>
      </c:valAx>
      <c:valAx>
        <c:axId val="28689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0078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47</v>
      </c>
      <c r="F1" s="33" t="s">
        <v>42</v>
      </c>
      <c r="G1" s="34">
        <v>2013</v>
      </c>
      <c r="H1" s="35"/>
      <c r="I1" s="36" t="s">
        <v>43</v>
      </c>
      <c r="J1" s="37" t="s">
        <v>42</v>
      </c>
      <c r="K1" s="38">
        <v>5.03031</v>
      </c>
      <c r="L1" s="39">
        <v>14.4557</v>
      </c>
      <c r="M1" s="40">
        <v>48501.823</v>
      </c>
      <c r="N1" s="40">
        <v>2.10829</v>
      </c>
      <c r="O1" s="41" t="s">
        <v>44</v>
      </c>
      <c r="P1" s="42">
        <v>9.21</v>
      </c>
      <c r="Q1" s="42">
        <v>9.42</v>
      </c>
      <c r="R1" s="43" t="s">
        <v>45</v>
      </c>
      <c r="S1" s="41" t="s">
        <v>46</v>
      </c>
    </row>
    <row r="2" spans="1:4" ht="12.75">
      <c r="A2" t="s">
        <v>23</v>
      </c>
      <c r="B2" t="s">
        <v>44</v>
      </c>
      <c r="C2" s="29"/>
      <c r="D2" s="3"/>
    </row>
    <row r="3" ht="13.5" thickBot="1"/>
    <row r="4" spans="1:4" ht="14.25" thickBot="1" thickTop="1">
      <c r="A4" s="5" t="s">
        <v>0</v>
      </c>
      <c r="C4" s="26" t="s">
        <v>37</v>
      </c>
      <c r="D4" s="27" t="s">
        <v>37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f>M1</f>
        <v>48501.823</v>
      </c>
      <c r="D7" s="41" t="s">
        <v>48</v>
      </c>
    </row>
    <row r="8" spans="1:4" ht="12.75">
      <c r="A8" t="s">
        <v>3</v>
      </c>
      <c r="C8" s="8">
        <f>N1</f>
        <v>2.10829</v>
      </c>
      <c r="D8" s="28" t="str">
        <f>D7</f>
        <v>VSX</v>
      </c>
    </row>
    <row r="9" spans="1:4" ht="12.75">
      <c r="A9" s="24" t="s">
        <v>32</v>
      </c>
      <c r="B9" s="32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0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3.816065723482402E-05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57740.517</v>
      </c>
      <c r="E15" s="14" t="s">
        <v>34</v>
      </c>
      <c r="F15" s="30">
        <v>1</v>
      </c>
    </row>
    <row r="16" spans="1:6" ht="12.75">
      <c r="A16" s="16" t="s">
        <v>4</v>
      </c>
      <c r="B16" s="10"/>
      <c r="C16" s="17">
        <f>+C8+C12</f>
        <v>2.108328160657235</v>
      </c>
      <c r="E16" s="14" t="s">
        <v>30</v>
      </c>
      <c r="F16" s="31">
        <f ca="1">NOW()+15018.5+$C$5/24</f>
        <v>59904.783962152775</v>
      </c>
    </row>
    <row r="17" spans="1:6" ht="13.5" thickBot="1">
      <c r="A17" s="14" t="s">
        <v>27</v>
      </c>
      <c r="B17" s="10"/>
      <c r="C17" s="10">
        <f>COUNT(C21:C2191)</f>
        <v>2</v>
      </c>
      <c r="E17" s="14" t="s">
        <v>35</v>
      </c>
      <c r="F17" s="15">
        <f>ROUND(2*(F16-$C$7)/$C$8,0)/2+F15</f>
        <v>5409.5</v>
      </c>
    </row>
    <row r="18" spans="1:6" ht="14.25" thickBot="1" thickTop="1">
      <c r="A18" s="16" t="s">
        <v>5</v>
      </c>
      <c r="B18" s="10"/>
      <c r="C18" s="19">
        <f>+C15</f>
        <v>57740.517</v>
      </c>
      <c r="D18" s="20">
        <f>+C16</f>
        <v>2.108328160657235</v>
      </c>
      <c r="E18" s="14" t="s">
        <v>36</v>
      </c>
      <c r="F18" s="23">
        <f>ROUND(2*(F16-$C$15)/$C$16,0)/2+F15</f>
        <v>1027.5</v>
      </c>
    </row>
    <row r="19" spans="5:6" ht="13.5" thickTop="1">
      <c r="E19" s="14" t="s">
        <v>31</v>
      </c>
      <c r="F19" s="18">
        <f>+$C$15+$C$16*F18-15018.5-$C$5/24</f>
        <v>44888.72001840865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38</v>
      </c>
      <c r="I20" s="7" t="s">
        <v>39</v>
      </c>
      <c r="J20" s="7" t="s">
        <v>40</v>
      </c>
      <c r="K20" s="7" t="s">
        <v>41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5" t="s">
        <v>33</v>
      </c>
    </row>
    <row r="21" spans="1:17" ht="12.75">
      <c r="A21" t="s">
        <v>48</v>
      </c>
      <c r="C21" s="8">
        <v>48501.823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</v>
      </c>
      <c r="Q21" s="2">
        <f>+C21-15018.5</f>
        <v>33483.323</v>
      </c>
    </row>
    <row r="22" spans="1:17" ht="12.75">
      <c r="A22" s="44" t="s">
        <v>50</v>
      </c>
      <c r="B22" s="45" t="s">
        <v>49</v>
      </c>
      <c r="C22" s="46">
        <v>57740.517</v>
      </c>
      <c r="D22" s="46">
        <v>0.02</v>
      </c>
      <c r="E22">
        <f>+(C22-C$7)/C$8</f>
        <v>4382.079315464192</v>
      </c>
      <c r="F22">
        <f>ROUND(2*E22,0)/2</f>
        <v>4382</v>
      </c>
      <c r="G22">
        <f>+C22-(C$7+F22*C$8)</f>
        <v>0.16722000000299886</v>
      </c>
      <c r="K22">
        <f>+G22</f>
        <v>0.16722000000299886</v>
      </c>
      <c r="O22">
        <f>+C$11+C$12*$F22</f>
        <v>0.16722000000299886</v>
      </c>
      <c r="Q22" s="2">
        <f>+C22-15018.5</f>
        <v>42722.017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2022-11-21T05:48:54Z</dcterms:modified>
  <cp:category/>
  <cp:version/>
  <cp:contentType/>
  <cp:contentStatus/>
</cp:coreProperties>
</file>