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8010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<sst xmlns="http://schemas.openxmlformats.org/spreadsheetml/2006/main" count="51" uniqueCount="49">
  <si>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</si>
  <si>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</si>
  <si>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</si>
  <si>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</si>
  <si>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</si>
  <si>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</si>
  <si>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</si>
  <si>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</si>
  <si>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</si>
  <si>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</si>
  <si>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</si>
  <si>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</si>
  <si>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</si>
  <si>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</si>
  <si>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</si>
  <si>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</si>
  <si>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</si>
  <si>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</si>
  <si>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</si>
  <si>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</si>
  <si>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</si>
  <si>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</si>
  <si>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</si>
  <si>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</si>
  <si>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</si>
  <si>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</si>
  <si>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</si>
  <si>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</si>
  <si>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</si>
  <si>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</si>
  <si>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</si>
  <si>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</si>
  <si>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</si>
  <si>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</si>
  <si>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</si>
  <si>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</si>
  <si>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</si>
  <si>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</si>
  <si>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</si>
  <si>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</si>
  <si>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</si>
  <si>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V2757 Ori / GSC 0722-0457</t>
  </si>
  <si>
    <t>G0722-0457</t>
  </si>
  <si>
    <t>EA</t>
  </si>
  <si>
    <t>OEJV 0083</t>
  </si>
  <si>
    <t>IBVS 5992</t>
  </si>
  <si>
    <t>I</t>
  </si>
  <si>
    <t>OEJV 0168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</si>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</sst>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V2757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2061175"/>
        <c:axId val="41441712"/>
      </c:scatterChart>
      <c:valAx>
        <c:axId val="120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1712"/>
        <c:crosses val="autoZero"/>
        <c:crossBetween val="midCat"/>
        <c:dispUnits/>
      </c:valAx>
      <c:valAx>
        <c:axId val="41441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11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15"/>
          <c:y val="0.93375"/>
          <c:w val="0.779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41</v>
      </c>
      <c r="E1" s="30"/>
      <c r="F1" t="s">
        <v>42</v>
      </c>
    </row>
    <row r="2" spans="1:4" ht="12.75">
      <c r="A2" t="s">
        <v>23</v>
      </c>
      <c r="B2" t="s">
        <v>43</v>
      </c>
      <c r="C2" s="3"/>
      <c r="D2" s="3"/>
    </row>
    <row r="3" ht="13.5" thickBot="1"/>
    <row r="4" spans="1:4" ht="14.25" thickBot="1" thickTop="1">
      <c r="A4" s="5" t="s">
        <v>0</v>
      </c>
      <c r="C4" s="8">
        <v>51554.89699999988</v>
      </c>
      <c r="D4" s="9">
        <v>4.96652</v>
      </c>
    </row>
    <row r="6" ht="12.75">
      <c r="A6" s="5" t="s">
        <v>1</v>
      </c>
    </row>
    <row r="7" spans="1:3" ht="12.75">
      <c r="A7" t="s">
        <v>2</v>
      </c>
      <c r="C7" s="10">
        <v>51554.89699999988</v>
      </c>
    </row>
    <row r="8" spans="1:3" ht="12.75">
      <c r="A8" t="s">
        <v>3</v>
      </c>
      <c r="C8" s="10">
        <v>4.96652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0.020896964429701775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16</v>
      </c>
      <c r="B12" s="12"/>
      <c r="C12" s="24">
        <f ca="1">SLOPE(INDIRECT($G$11):G992,INDIRECT($F$11):F992)</f>
        <v>-8.035714310088743E-06</v>
      </c>
      <c r="D12" s="3"/>
      <c r="E12" s="12"/>
    </row>
    <row r="13" spans="1:5" ht="12.75">
      <c r="A13" s="12" t="s">
        <v>18</v>
      </c>
      <c r="B13" s="12"/>
      <c r="C13" s="3" t="s">
        <v>13</v>
      </c>
      <c r="D13" s="16" t="s">
        <v>39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59904.79499166666</v>
      </c>
    </row>
    <row r="15" spans="1:5" ht="12.75">
      <c r="A15" s="14" t="s">
        <v>17</v>
      </c>
      <c r="B15" s="12"/>
      <c r="C15" s="15">
        <f>(C7+C11)+(C8+C12)*INT(MAX(F21:F3533))</f>
        <v>56695.25778</v>
      </c>
      <c r="D15" s="16" t="s">
        <v>40</v>
      </c>
      <c r="E15" s="17">
        <f>ROUND(2*(E14-$C$7)/$C$8,0)/2+E13</f>
        <v>1682</v>
      </c>
    </row>
    <row r="16" spans="1:5" ht="12.75">
      <c r="A16" s="18" t="s">
        <v>4</v>
      </c>
      <c r="B16" s="12"/>
      <c r="C16" s="19">
        <f>+C8+C12</f>
        <v>4.96651196428569</v>
      </c>
      <c r="D16" s="16" t="s">
        <v>33</v>
      </c>
      <c r="E16" s="26">
        <f>ROUND(2*(E14-$C$15)/$C$16,0)/2+E13</f>
        <v>647</v>
      </c>
    </row>
    <row r="17" spans="1:5" ht="13.5" thickBot="1">
      <c r="A17" s="16" t="s">
        <v>29</v>
      </c>
      <c r="B17" s="12"/>
      <c r="C17" s="12">
        <f>COUNT(C21:C2191)</f>
        <v>3</v>
      </c>
      <c r="D17" s="16" t="s">
        <v>34</v>
      </c>
      <c r="E17" s="20">
        <f>+$C$15+$C$16*E16-15018.5-$C$9/24</f>
        <v>44890.486854226176</v>
      </c>
    </row>
    <row r="18" spans="1:5" ht="14.25" thickBot="1" thickTop="1">
      <c r="A18" s="18" t="s">
        <v>5</v>
      </c>
      <c r="B18" s="12"/>
      <c r="C18" s="21">
        <f>+C15</f>
        <v>56695.25778</v>
      </c>
      <c r="D18" s="22">
        <f>+C16</f>
        <v>4.96651196428569</v>
      </c>
      <c r="E18" s="23" t="s">
        <v>35</v>
      </c>
    </row>
    <row r="19" spans="1:5" ht="13.5" thickTop="1">
      <c r="A19" s="27" t="s">
        <v>36</v>
      </c>
      <c r="E19" s="28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28</v>
      </c>
      <c r="J20" s="7" t="s">
        <v>48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14</v>
      </c>
      <c r="R20" s="29" t="s">
        <v>38</v>
      </c>
    </row>
    <row r="21" spans="1:17" ht="12.75">
      <c r="A21" t="s">
        <v>44</v>
      </c>
      <c r="C21" s="10">
        <v>51554.89699999988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0.020896964429701775</v>
      </c>
      <c r="Q21" s="2">
        <f>+C21-15018.5</f>
        <v>36536.39699999988</v>
      </c>
    </row>
    <row r="22" spans="1:17" ht="12.75">
      <c r="A22" s="31" t="s">
        <v>45</v>
      </c>
      <c r="B22" s="32" t="s">
        <v>46</v>
      </c>
      <c r="C22" s="31">
        <v>55582.7591</v>
      </c>
      <c r="D22" s="31">
        <v>0.0004</v>
      </c>
      <c r="E22">
        <f>+(C22-C$7)/C$8</f>
        <v>811.0028953875394</v>
      </c>
      <c r="F22">
        <f>ROUND(2*E22,0)/2</f>
        <v>811</v>
      </c>
      <c r="G22">
        <f>+C22-(C$7+F22*C$8)</f>
        <v>0.014380000124219805</v>
      </c>
      <c r="I22">
        <f>+G22</f>
        <v>0.014380000124219805</v>
      </c>
      <c r="O22">
        <f>+C$11+C$12*$F22</f>
        <v>0.014380000124219805</v>
      </c>
      <c r="Q22" s="2">
        <f>+C22-15018.5</f>
        <v>40564.2591</v>
      </c>
    </row>
    <row r="23" spans="1:17" ht="12.75">
      <c r="A23" s="33" t="s">
        <v>47</v>
      </c>
      <c r="B23" s="34" t="s">
        <v>46</v>
      </c>
      <c r="C23" s="35">
        <v>56695.25778</v>
      </c>
      <c r="D23" s="33">
        <v>0.0009</v>
      </c>
      <c r="E23">
        <f>+(C23-C$7)/C$8</f>
        <v>1035.0025329607288</v>
      </c>
      <c r="F23">
        <f>ROUND(2*E23,0)/2</f>
        <v>1035</v>
      </c>
      <c r="G23">
        <f>+C23-(C$7+F23*C$8)</f>
        <v>0.012580000118759926</v>
      </c>
      <c r="J23">
        <f>+G23</f>
        <v>0.012580000118759926</v>
      </c>
      <c r="O23">
        <f>+C$11+C$12*$F23</f>
        <v>0.012580000118759925</v>
      </c>
      <c r="Q23" s="2">
        <f>+C23-15018.5</f>
        <v>41676.75778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2022-11-21T06:04:47Z</dcterms:modified>
  <cp:category/>
  <cp:version/>
  <cp:contentType/>
  <cp:contentStatus/>
</cp:coreProperties>
</file>