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<sst xmlns="http://schemas.openxmlformats.org/spreadsheetml/2006/main" count="65" uniqueCount="51">
  <si>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V2793 Ori / GSC 0140-1869</t>
  </si>
  <si>
    <t>System Type:</t>
  </si>
  <si>
    <t>EA</t>
  </si>
  <si>
    <t>GCVS 4 Eph.</t>
  </si>
  <si>
    <t>not avail.</t>
  </si>
  <si>
    <t>My time zone &gt;&gt;&gt;&gt;&gt;</t>
  </si>
  <si>
    <t>(PST=8, PDT=MDT=7, MDT=CST=6, etc.)</t>
  </si>
  <si>
    <t>--- Working ----</t>
  </si>
  <si>
    <t>Epoch =</t>
  </si>
  <si>
    <t>VSX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</si>
  <si>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</si>
  <si>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</si>
  <si>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</si>
  <si>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</si>
  <si>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</si>
  <si>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</si>
  <si>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</si>
  <si>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</si>
  <si>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</si>
  <si>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</si>
  <si>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</si>
  <si>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</si>
  <si>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</si>
  <si>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</si>
  <si>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</si>
  <si>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</si>
  <si>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</si>
  <si>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</si>
  <si>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</si>
  <si>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</si>
  <si>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</si>
  <si>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</si>
  <si>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</si>
  <si>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</si>
  <si>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</si>
  <si>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</si>
  <si>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</si>
  <si>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</si>
  <si>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</si>
  <si>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</si>
  <si>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</si>
  <si>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</si>
  <si>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</si>
  <si>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</si>
  <si>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</si>
  <si>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t>IBVS 6029</t>
  </si>
  <si>
    <t>II</t>
  </si>
  <si>
    <t>IBVS 6196</t>
  </si>
  <si>
    <t>I</t>
  </si>
  <si>
    <t>OEJV 0211</t>
  </si>
  <si>
    <t>JAVSO 49, 106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</si>
</sst>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48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6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5" fontId="7" fillId="0" borderId="0" xfId="0" applyNumberFormat="1" applyFont="1" applyAlignment="1">
      <alignment vertical="top"/>
    </xf>
    <xf numFmtId="0" fontId="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59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V2793 Ori - O-C Diagr.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75"/>
          <c:w val="0.90625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A!$H$21:$H$25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A!$I$21:$I$25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A!$J$21:$J$25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A!$K$21:$K$25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A!$L$21:$L$25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A!$M$21:$M$25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A!$N$21:$N$25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A!$F$21:$F$25</c:f>
              <c:numCache/>
            </c:numRef>
          </c:xVal>
          <c:yVal>
            <c:numRef>
              <c:f>A!$O$21:$O$25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A!$F$21:$F$25</c:f>
              <c:numCache/>
            </c:numRef>
          </c:xVal>
          <c:yVal>
            <c:numRef>
              <c:f>A!$U$21:$U$25</c:f>
              <c:numCache/>
            </c:numRef>
          </c:yVal>
          <c:smooth val="0"/>
        </c:ser>
        <c:axId val="45983628"/>
        <c:axId val="11199469"/>
      </c:scatterChart>
      <c:valAx>
        <c:axId val="45983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99469"/>
        <c:crossesAt val="0"/>
        <c:crossBetween val="midCat"/>
        <c:dispUnits/>
      </c:valAx>
      <c:valAx>
        <c:axId val="1119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3628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92275"/>
          <c:w val="0.722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17</xdr:col>
      <xdr:colOff>171450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86275" y="0"/>
        <a:ext cx="6353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1" t="s">
        <v>2</v>
      </c>
      <c r="C2" s="3"/>
      <c r="D2" s="3"/>
    </row>
    <row r="4" spans="1:4" ht="12.75">
      <c r="A4" s="4" t="s">
        <v>3</v>
      </c>
      <c r="C4" s="5" t="s">
        <v>4</v>
      </c>
      <c r="D4" s="6" t="s">
        <v>4</v>
      </c>
    </row>
    <row r="5" spans="1:4" ht="12.75">
      <c r="A5" s="7" t="s">
        <v>5</v>
      </c>
      <c r="B5"/>
      <c r="C5" s="8">
        <v>-9.5</v>
      </c>
      <c r="D5" t="s">
        <v>6</v>
      </c>
    </row>
    <row r="6" ht="12.75">
      <c r="A6" s="4" t="s">
        <v>7</v>
      </c>
    </row>
    <row r="7" spans="1:4" ht="12.75">
      <c r="A7" s="1" t="s">
        <v>8</v>
      </c>
      <c r="C7" s="9">
        <v>51508.815</v>
      </c>
      <c r="D7" s="10" t="s">
        <v>9</v>
      </c>
    </row>
    <row r="8" spans="1:4" ht="12.75">
      <c r="A8" s="1" t="s">
        <v>10</v>
      </c>
      <c r="C8" s="9">
        <v>1.45065</v>
      </c>
      <c r="D8" s="10" t="s">
        <v>9</v>
      </c>
    </row>
    <row r="9" spans="1:4" ht="12.75">
      <c r="A9" s="11" t="s">
        <v>11</v>
      </c>
      <c r="B9" s="12">
        <v>22</v>
      </c>
      <c r="C9" s="13" t="str">
        <f>"F"&amp;B9</f>
        <v>F22</v>
      </c>
      <c r="D9" s="14" t="str">
        <f>"G"&amp;B9</f>
        <v>G22</v>
      </c>
    </row>
    <row r="10" spans="1:5" ht="12.75">
      <c r="A10"/>
      <c r="B10"/>
      <c r="C10" s="15" t="s">
        <v>12</v>
      </c>
      <c r="D10" s="15" t="s">
        <v>13</v>
      </c>
      <c r="E10"/>
    </row>
    <row r="11" spans="1:5" ht="12.75">
      <c r="A11" t="s">
        <v>14</v>
      </c>
      <c r="B11"/>
      <c r="C11" s="16">
        <f ca="1">INTERCEPT(INDIRECT($D$9):G992,INDIRECT($C$9):F992)</f>
        <v>0.009206818284089984</v>
      </c>
      <c r="D11" s="3"/>
      <c r="E11"/>
    </row>
    <row r="12" spans="1:5" ht="12.75">
      <c r="A12" t="s">
        <v>15</v>
      </c>
      <c r="B12"/>
      <c r="C12" s="16">
        <f ca="1">SLOPE(INDIRECT($D$9):G992,INDIRECT($C$9):F992)</f>
        <v>-1.8215006284250145E-06</v>
      </c>
      <c r="D12" s="3"/>
      <c r="E12"/>
    </row>
    <row r="13" spans="1:3" ht="12.75">
      <c r="A13" t="s">
        <v>16</v>
      </c>
      <c r="B13"/>
      <c r="C13" s="3" t="s">
        <v>17</v>
      </c>
    </row>
    <row r="14" spans="1:3" ht="12.75">
      <c r="A14"/>
      <c r="B14"/>
      <c r="C14"/>
    </row>
    <row r="15" spans="1:6" ht="12.75">
      <c r="A15" s="17" t="s">
        <v>18</v>
      </c>
      <c r="B15"/>
      <c r="C15" s="18">
        <f>(C7+C11)+(C8+C12)*INT(MAX(F21:F3533))</f>
        <v>58538.665279826244</v>
      </c>
      <c r="E15" s="19" t="s">
        <v>19</v>
      </c>
      <c r="F15" s="8">
        <v>1</v>
      </c>
    </row>
    <row r="16" spans="1:6" ht="12.75">
      <c r="A16" s="17" t="s">
        <v>20</v>
      </c>
      <c r="B16"/>
      <c r="C16" s="18">
        <f>+C8+C12</f>
        <v>1.4506481784993717</v>
      </c>
      <c r="E16" s="19" t="s">
        <v>21</v>
      </c>
      <c r="F16" s="16">
        <f ca="1">NOW()+15018.5+$C$5/24</f>
        <v>59904.7972875</v>
      </c>
    </row>
    <row r="17" spans="1:6" ht="12.75">
      <c r="A17" s="19" t="s">
        <v>22</v>
      </c>
      <c r="B17"/>
      <c r="C17">
        <f>COUNT(C21:C2191)</f>
        <v>9</v>
      </c>
      <c r="E17" s="19" t="s">
        <v>23</v>
      </c>
      <c r="F17" s="16">
        <f>ROUND(2*(F16-$C$7)/$C$8,0)/2+F15</f>
        <v>5788.5</v>
      </c>
    </row>
    <row r="18" spans="1:6" ht="12.75">
      <c r="A18" s="17" t="s">
        <v>24</v>
      </c>
      <c r="B18"/>
      <c r="C18" s="20">
        <f>+C15</f>
        <v>58538.665279826244</v>
      </c>
      <c r="D18" s="21">
        <f>+C16</f>
        <v>1.4506481784993717</v>
      </c>
      <c r="E18" s="19" t="s">
        <v>25</v>
      </c>
      <c r="F18" s="14">
        <f>ROUND(2*(F16-$C$15)/$C$16,0)/2+F15</f>
        <v>942.5</v>
      </c>
    </row>
    <row r="19" spans="5:6" ht="12.75">
      <c r="E19" s="19" t="s">
        <v>26</v>
      </c>
      <c r="F19" s="22">
        <f>+$C$15+$C$16*F18-15018.5-$C$5/24</f>
        <v>44887.797021395236</v>
      </c>
    </row>
    <row r="20" spans="1:21" ht="12.75">
      <c r="A20" s="15" t="s">
        <v>27</v>
      </c>
      <c r="B20" s="15" t="s">
        <v>28</v>
      </c>
      <c r="C20" s="15" t="s">
        <v>29</v>
      </c>
      <c r="D20" s="15" t="s">
        <v>30</v>
      </c>
      <c r="E20" s="15" t="s">
        <v>31</v>
      </c>
      <c r="F20" s="15" t="s">
        <v>32</v>
      </c>
      <c r="G20" s="15" t="s">
        <v>33</v>
      </c>
      <c r="H20" s="23" t="s">
        <v>34</v>
      </c>
      <c r="I20" s="23" t="s">
        <v>35</v>
      </c>
      <c r="J20" s="23" t="s">
        <v>36</v>
      </c>
      <c r="K20" s="23" t="s">
        <v>37</v>
      </c>
      <c r="L20" s="23" t="s">
        <v>38</v>
      </c>
      <c r="M20" s="23" t="s">
        <v>39</v>
      </c>
      <c r="N20" s="23" t="s">
        <v>40</v>
      </c>
      <c r="O20" s="23" t="s">
        <v>41</v>
      </c>
      <c r="P20" s="23" t="s">
        <v>42</v>
      </c>
      <c r="Q20" s="15" t="s">
        <v>43</v>
      </c>
      <c r="U20" s="24" t="s">
        <v>44</v>
      </c>
    </row>
    <row r="21" spans="1:17" ht="12.75">
      <c r="A21" s="1" t="s">
        <v>9</v>
      </c>
      <c r="C21" s="9">
        <f>C7</f>
        <v>51508.815</v>
      </c>
      <c r="D21" s="9" t="s">
        <v>17</v>
      </c>
      <c r="E21" s="1">
        <f aca="true" t="shared" si="0" ref="E21:E28">+(C21-C$7)/C$8</f>
        <v>0</v>
      </c>
      <c r="F21" s="1">
        <f aca="true" t="shared" si="1" ref="F21:F29">ROUND(2*E21,0)/2</f>
        <v>0</v>
      </c>
      <c r="G21" s="1">
        <f aca="true" t="shared" si="2" ref="G21:G28">+C21-(C$7+F21*C$8)</f>
        <v>0</v>
      </c>
      <c r="I21" s="1">
        <f>+G21</f>
        <v>0</v>
      </c>
      <c r="O21" s="1">
        <f aca="true" t="shared" si="3" ref="O21:O28">+C$11+C$12*$F21</f>
        <v>0.009206818284089984</v>
      </c>
      <c r="Q21" s="25">
        <f aca="true" t="shared" si="4" ref="Q21:Q28">+C21-15018.5</f>
        <v>36490.315</v>
      </c>
    </row>
    <row r="22" spans="1:17" ht="12.75">
      <c r="A22" s="26" t="s">
        <v>45</v>
      </c>
      <c r="B22" s="27" t="s">
        <v>46</v>
      </c>
      <c r="C22" s="26">
        <v>55958.6874</v>
      </c>
      <c r="D22" s="26">
        <v>0.0006</v>
      </c>
      <c r="E22" s="1">
        <f t="shared" si="0"/>
        <v>3067.502429945197</v>
      </c>
      <c r="F22" s="1">
        <f t="shared" si="1"/>
        <v>3067.5</v>
      </c>
      <c r="G22" s="1">
        <f t="shared" si="2"/>
        <v>0.0035250000000814907</v>
      </c>
      <c r="K22" s="1">
        <f aca="true" t="shared" si="5" ref="K22:K28">+G22</f>
        <v>0.0035250000000814907</v>
      </c>
      <c r="O22" s="1">
        <f t="shared" si="3"/>
        <v>0.0036193651063962523</v>
      </c>
      <c r="Q22" s="25">
        <f t="shared" si="4"/>
        <v>40940.1874</v>
      </c>
    </row>
    <row r="23" spans="1:17" ht="12.75">
      <c r="A23" s="28" t="s">
        <v>47</v>
      </c>
      <c r="B23" s="29" t="s">
        <v>48</v>
      </c>
      <c r="C23" s="28">
        <v>57434.7223</v>
      </c>
      <c r="D23" s="28">
        <v>0.0001</v>
      </c>
      <c r="E23" s="1">
        <f t="shared" si="0"/>
        <v>4085.001413159617</v>
      </c>
      <c r="F23" s="1">
        <f t="shared" si="1"/>
        <v>4085</v>
      </c>
      <c r="G23" s="1">
        <f t="shared" si="2"/>
        <v>0.002050000002782326</v>
      </c>
      <c r="K23" s="1">
        <f t="shared" si="5"/>
        <v>0.002050000002782326</v>
      </c>
      <c r="O23" s="1">
        <f t="shared" si="3"/>
        <v>0.0017659882169738005</v>
      </c>
      <c r="Q23" s="25">
        <f t="shared" si="4"/>
        <v>42416.2223</v>
      </c>
    </row>
    <row r="24" spans="1:17" ht="12.75">
      <c r="A24" s="28" t="s">
        <v>47</v>
      </c>
      <c r="B24" s="29" t="s">
        <v>48</v>
      </c>
      <c r="C24" s="28">
        <v>57373.7947</v>
      </c>
      <c r="D24" s="28">
        <v>0.0003</v>
      </c>
      <c r="E24" s="1">
        <f t="shared" si="0"/>
        <v>4043.0012063557688</v>
      </c>
      <c r="F24" s="1">
        <f t="shared" si="1"/>
        <v>4043</v>
      </c>
      <c r="G24" s="1">
        <f t="shared" si="2"/>
        <v>0.0017499999958090484</v>
      </c>
      <c r="K24" s="1">
        <f t="shared" si="5"/>
        <v>0.0017499999958090484</v>
      </c>
      <c r="O24" s="1">
        <f t="shared" si="3"/>
        <v>0.0018424912433676515</v>
      </c>
      <c r="Q24" s="25">
        <f t="shared" si="4"/>
        <v>42355.2947</v>
      </c>
    </row>
    <row r="25" spans="1:17" ht="12.75">
      <c r="A25" s="30" t="s">
        <v>49</v>
      </c>
      <c r="B25" s="31" t="s">
        <v>46</v>
      </c>
      <c r="C25" s="32">
        <v>57725.57700000005</v>
      </c>
      <c r="D25" s="32">
        <v>0.0007</v>
      </c>
      <c r="E25" s="1">
        <f t="shared" si="0"/>
        <v>4285.500982318303</v>
      </c>
      <c r="F25" s="1">
        <f t="shared" si="1"/>
        <v>4285.5</v>
      </c>
      <c r="G25" s="1">
        <f t="shared" si="2"/>
        <v>0.0014250000458559953</v>
      </c>
      <c r="K25" s="1">
        <f t="shared" si="5"/>
        <v>0.0014250000458559953</v>
      </c>
      <c r="O25" s="1">
        <f t="shared" si="3"/>
        <v>0.0014007773409745851</v>
      </c>
      <c r="Q25" s="25">
        <f t="shared" si="4"/>
        <v>42707.07700000005</v>
      </c>
    </row>
    <row r="26" spans="1:17" ht="12.75">
      <c r="A26" s="33" t="s">
        <v>50</v>
      </c>
      <c r="B26" s="34" t="s">
        <v>48</v>
      </c>
      <c r="C26" s="35">
        <v>58522.70972699998</v>
      </c>
      <c r="D26" s="35">
        <v>0.000323</v>
      </c>
      <c r="E26" s="1">
        <f t="shared" si="0"/>
        <v>4835.001362837333</v>
      </c>
      <c r="F26" s="1">
        <f t="shared" si="1"/>
        <v>4835</v>
      </c>
      <c r="G26" s="1">
        <f t="shared" si="2"/>
        <v>0.001976999978069216</v>
      </c>
      <c r="K26" s="1">
        <f t="shared" si="5"/>
        <v>0.001976999978069216</v>
      </c>
      <c r="O26" s="1">
        <f t="shared" si="3"/>
        <v>0.0003998627456550403</v>
      </c>
      <c r="Q26" s="25">
        <f t="shared" si="4"/>
        <v>43504.20972699998</v>
      </c>
    </row>
    <row r="27" spans="1:17" ht="12.75">
      <c r="A27" s="33" t="s">
        <v>50</v>
      </c>
      <c r="B27" s="34" t="s">
        <v>48</v>
      </c>
      <c r="C27" s="35">
        <v>58522.707698999904</v>
      </c>
      <c r="D27" s="35">
        <v>0.000135</v>
      </c>
      <c r="E27" s="1">
        <f t="shared" si="0"/>
        <v>4834.999964843279</v>
      </c>
      <c r="F27" s="1">
        <f t="shared" si="1"/>
        <v>4835</v>
      </c>
      <c r="G27" s="1">
        <f t="shared" si="2"/>
        <v>-5.1000097300857306E-05</v>
      </c>
      <c r="K27" s="1">
        <f t="shared" si="5"/>
        <v>-5.1000097300857306E-05</v>
      </c>
      <c r="O27" s="1">
        <f t="shared" si="3"/>
        <v>0.0003998627456550403</v>
      </c>
      <c r="Q27" s="25">
        <f t="shared" si="4"/>
        <v>43504.207698999904</v>
      </c>
    </row>
    <row r="28" spans="1:17" ht="12.75">
      <c r="A28" s="33" t="s">
        <v>50</v>
      </c>
      <c r="B28" s="34" t="s">
        <v>48</v>
      </c>
      <c r="C28" s="35">
        <v>58538.66389699979</v>
      </c>
      <c r="D28" s="35">
        <v>0.000434</v>
      </c>
      <c r="E28" s="1">
        <f t="shared" si="0"/>
        <v>4845.999308585659</v>
      </c>
      <c r="F28" s="1">
        <f t="shared" si="1"/>
        <v>4846</v>
      </c>
      <c r="G28" s="1">
        <f t="shared" si="2"/>
        <v>-0.0010030002158600837</v>
      </c>
      <c r="K28" s="1">
        <f t="shared" si="5"/>
        <v>-0.0010030002158600837</v>
      </c>
      <c r="O28" s="1">
        <f t="shared" si="3"/>
        <v>0.0003798262387423642</v>
      </c>
      <c r="Q28" s="25">
        <f t="shared" si="4"/>
        <v>43520.16389699979</v>
      </c>
    </row>
    <row r="29" spans="1:17" ht="12.75">
      <c r="A29" s="33" t="s">
        <v>50</v>
      </c>
      <c r="B29" s="34" t="s">
        <v>48</v>
      </c>
      <c r="C29" s="35">
        <v>58538.66541500017</v>
      </c>
      <c r="D29" s="35">
        <v>6.3E-05</v>
      </c>
      <c r="E29" s="1">
        <f>+(C29-C$7)/C$8</f>
        <v>4846.000355013386</v>
      </c>
      <c r="F29" s="1">
        <f t="shared" si="1"/>
        <v>4846</v>
      </c>
      <c r="G29" s="1">
        <f>+C29-(C$7+F29*C$8)</f>
        <v>0.0005150001670699567</v>
      </c>
      <c r="K29" s="1">
        <f>+G29</f>
        <v>0.0005150001670699567</v>
      </c>
      <c r="O29" s="1">
        <f>+C$11+C$12*$F29</f>
        <v>0.0003798262387423642</v>
      </c>
      <c r="Q29" s="25">
        <f>+C29-15018.5</f>
        <v>43520.16541500017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dcterms:created xsi:type="dcterms:W3CDTF">2022-03-30T04:56:24Z</dcterms:created>
  <dcterms:modified xsi:type="dcterms:W3CDTF">2022-11-21T06:08:05Z</dcterms:modified>
  <cp:category/>
  <cp:version/>
  <cp:contentType/>
  <cp:contentStatus/>
</cp:coreProperties>
</file>