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852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<sst xmlns="http://schemas.openxmlformats.org/spreadsheetml/2006/main" count="425" uniqueCount="216">
  <si>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</si>
  <si>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</si>
  <si>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</si>
  <si>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</si>
  <si>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</si>
  <si>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</si>
  <si>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</si>
  <si>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</si>
  <si>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</si>
  <si>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</si>
  <si>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</si>
  <si>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</si>
  <si>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</si>
  <si>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</si>
  <si>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</si>
  <si>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</si>
  <si>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</si>
  <si>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</si>
  <si>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</si>
  <si>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</si>
  <si>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</si>
  <si>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</si>
  <si>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</si>
  <si>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</si>
  <si>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</si>
  <si>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</si>
  <si>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</si>
  <si>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</si>
  <si>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</si>
  <si>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Bull.34</t>
  </si>
  <si>
    <t>B</t>
  </si>
  <si>
    <t>BBSAG Bull.109</t>
  </si>
  <si>
    <t>II</t>
  </si>
  <si>
    <t>BBSAG</t>
  </si>
  <si>
    <t>IBVS 5263</t>
  </si>
  <si>
    <t>I</t>
  </si>
  <si>
    <t>IBVS</t>
  </si>
  <si>
    <t>Cycles are very speculative.</t>
  </si>
  <si>
    <t>IBVS 5643</t>
  </si>
  <si>
    <t>EW/KW</t>
  </si>
  <si>
    <t>IBVS 5657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</si>
  <si>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</si>
  <si>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</si>
  <si>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</si>
  <si>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</si>
  <si>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</si>
  <si>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</si>
  <si>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</si>
  <si>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</si>
  <si>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</si>
  <si>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5802</t>
  </si>
  <si>
    <t>Add cycle</t>
  </si>
  <si>
    <t>Old Cycle</t>
  </si>
  <si>
    <t>OEJV 0074</t>
  </si>
  <si>
    <t>CCD</t>
  </si>
  <si>
    <t>OEJV</t>
  </si>
  <si>
    <t>V0411 Peg / GSC 2192-0646</t>
  </si>
  <si>
    <t>a.k.a. BM Vul (defunct name)</t>
  </si>
  <si>
    <t>IBVS 6042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</si>
  <si>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</si>
  <si>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</si>
  <si>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</si>
  <si>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</si>
  <si>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</si>
  <si>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</si>
  <si>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</si>
  <si>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</si>
  <si>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</si>
  <si>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</si>
  <si>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</si>
  <si>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2443348.490 </t>
  </si>
  <si>
    <t> 23.07.1977 23:45 </t>
  </si>
  <si>
    <t> -0.030 </t>
  </si>
  <si>
    <t>V </t>
  </si>
  <si>
    <t> R.Diethelm </t>
  </si>
  <si>
    <t> BBS 34 </t>
  </si>
  <si>
    <t>2449924.4286 </t>
  </si>
  <si>
    <t> 25.07.1995 22:17 </t>
  </si>
  <si>
    <t> -0.0671 </t>
  </si>
  <si>
    <t>E </t>
  </si>
  <si>
    <t>?</t>
  </si>
  <si>
    <t> BBS 109 </t>
  </si>
  <si>
    <t>2451374.5363 </t>
  </si>
  <si>
    <t> 15.07.1999 00:52 </t>
  </si>
  <si>
    <t> -0.1013 </t>
  </si>
  <si>
    <t> M.Zejda </t>
  </si>
  <si>
    <t>IBVS 5263 </t>
  </si>
  <si>
    <t>2452874.4226 </t>
  </si>
  <si>
    <t> 22.08.2003 22:08 </t>
  </si>
  <si>
    <t> -0.1279 </t>
  </si>
  <si>
    <t>C </t>
  </si>
  <si>
    <t>ns</t>
  </si>
  <si>
    <t> Motl &amp; Kudrnácová </t>
  </si>
  <si>
    <t>OEJV 0074 </t>
  </si>
  <si>
    <t>2452929.4695 </t>
  </si>
  <si>
    <t> 16.10.2003 23:16 </t>
  </si>
  <si>
    <t> -0.1306 </t>
  </si>
  <si>
    <t>o</t>
  </si>
  <si>
    <t> F.Agerer </t>
  </si>
  <si>
    <t>BAVM 173 </t>
  </si>
  <si>
    <t>2453209.4228 </t>
  </si>
  <si>
    <t> 22.07.2004 22:08 </t>
  </si>
  <si>
    <t> -0.1384 </t>
  </si>
  <si>
    <t>2453216.3988 </t>
  </si>
  <si>
    <t> 29.07.2004 21:34 </t>
  </si>
  <si>
    <t> -0.1379 </t>
  </si>
  <si>
    <t>2453217.5310 </t>
  </si>
  <si>
    <t> 31.07.2004 00:44 </t>
  </si>
  <si>
    <t> -0.1368 </t>
  </si>
  <si>
    <t>2453221.4884 </t>
  </si>
  <si>
    <t> 03.08.2004 23:43 </t>
  </si>
  <si>
    <t> -0.1385 </t>
  </si>
  <si>
    <t>2453222.4316 </t>
  </si>
  <si>
    <t> 04.08.2004 22:21 </t>
  </si>
  <si>
    <t>2453226.5766 </t>
  </si>
  <si>
    <t> 09.08.2004 01:50 </t>
  </si>
  <si>
    <t> -0.1405 </t>
  </si>
  <si>
    <t>m</t>
  </si>
  <si>
    <t> Motl &amp; Koss </t>
  </si>
  <si>
    <t>2453228.4630 </t>
  </si>
  <si>
    <t> 10.08.2004 23:06 </t>
  </si>
  <si>
    <t> -0.1393 </t>
  </si>
  <si>
    <t>2453233.3659 </t>
  </si>
  <si>
    <t> 15.08.2004 20:46 </t>
  </si>
  <si>
    <t> -0.1381 </t>
  </si>
  <si>
    <t>2453233.5543 </t>
  </si>
  <si>
    <t> 16.08.2004 01:18 </t>
  </si>
  <si>
    <t> -0.1382 </t>
  </si>
  <si>
    <t>2453236.3802 </t>
  </si>
  <si>
    <t> 18.08.2004 21:07 </t>
  </si>
  <si>
    <t> -0.1402 </t>
  </si>
  <si>
    <t> D.Motl </t>
  </si>
  <si>
    <t>2453242.4152 </t>
  </si>
  <si>
    <t> 24.08.2004 21:57 </t>
  </si>
  <si>
    <t>2453250.5223 </t>
  </si>
  <si>
    <t> 02.09.2004 00:32 </t>
  </si>
  <si>
    <t> -0.1376 </t>
  </si>
  <si>
    <t>BAVM 186 </t>
  </si>
  <si>
    <t>2453251.4630 </t>
  </si>
  <si>
    <t> 02.09.2004 23:06 </t>
  </si>
  <si>
    <t> -0.1395 </t>
  </si>
  <si>
    <t>2453253.3489 </t>
  </si>
  <si>
    <t> 04.09.2004 20:22 </t>
  </si>
  <si>
    <t> -0.1389 </t>
  </si>
  <si>
    <t>2453254.4803 </t>
  </si>
  <si>
    <t> 05.09.2004 23:31 </t>
  </si>
  <si>
    <t> -0.1386 </t>
  </si>
  <si>
    <t>2453255.4244 </t>
  </si>
  <si>
    <t> 06.09.2004 22:11 </t>
  </si>
  <si>
    <t> -0.1371 </t>
  </si>
  <si>
    <t>2453255.6126 </t>
  </si>
  <si>
    <t> 07.09.2004 02:42 </t>
  </si>
  <si>
    <t> -0.1375 </t>
  </si>
  <si>
    <t>2453257.4965 </t>
  </si>
  <si>
    <t> 08.09.2004 23:54 </t>
  </si>
  <si>
    <t> -0.1388 </t>
  </si>
  <si>
    <t>2453267.2989 </t>
  </si>
  <si>
    <t> 18.09.2004 19:10 </t>
  </si>
  <si>
    <t> -0.1398 </t>
  </si>
  <si>
    <t> Moschner &amp; Frank </t>
  </si>
  <si>
    <t>2453282.3828 </t>
  </si>
  <si>
    <t> 03.10.2004 21:11 </t>
  </si>
  <si>
    <t> -0.1380 </t>
  </si>
  <si>
    <t>-I</t>
  </si>
  <si>
    <t>2453282.5730 </t>
  </si>
  <si>
    <t> 04.10.2004 01:45 </t>
  </si>
  <si>
    <t>75621</t>
  </si>
  <si>
    <t> -0.1363 </t>
  </si>
  <si>
    <t>2453284.4561 </t>
  </si>
  <si>
    <t> 05.10.2004 22:56 </t>
  </si>
  <si>
    <t>75626</t>
  </si>
  <si>
    <t>2453601.5496 </t>
  </si>
  <si>
    <t> 19.08.2005 01:11 </t>
  </si>
  <si>
    <t>76467</t>
  </si>
  <si>
    <t> -0.1457 </t>
  </si>
  <si>
    <t>BAVM 178 </t>
  </si>
  <si>
    <t>2453613.4278 </t>
  </si>
  <si>
    <t> 30.08.2005 22:16 </t>
  </si>
  <si>
    <t>76498.5</t>
  </si>
  <si>
    <t> -0.1446 </t>
  </si>
  <si>
    <t>2453636.4252 </t>
  </si>
  <si>
    <t> 22.09.2005 22:12 </t>
  </si>
  <si>
    <t>76559.5</t>
  </si>
  <si>
    <t> -0.1474 </t>
  </si>
  <si>
    <t>2453651.5068 </t>
  </si>
  <si>
    <t> 08.10.2005 00:09 </t>
  </si>
  <si>
    <t>76599.5</t>
  </si>
  <si>
    <t> -0.1479 </t>
  </si>
  <si>
    <t>2454367.3238 </t>
  </si>
  <si>
    <t> 23.09.2007 19:46 </t>
  </si>
  <si>
    <t>78498</t>
  </si>
  <si>
    <t> -0.1641 </t>
  </si>
  <si>
    <t>BAVM 193 </t>
  </si>
  <si>
    <t>2454367.5120 </t>
  </si>
  <si>
    <t> 24.09.2007 00:17 </t>
  </si>
  <si>
    <t>78498.5</t>
  </si>
  <si>
    <t> -0.1644 </t>
  </si>
  <si>
    <t>2455481.2983 </t>
  </si>
  <si>
    <t> 11.10.2010 19:09 </t>
  </si>
  <si>
    <t>81452.5</t>
  </si>
  <si>
    <t> -0.1897 </t>
  </si>
  <si>
    <t>BAVM 215 </t>
  </si>
  <si>
    <t>2455481.4852 </t>
  </si>
  <si>
    <t> 11.10.2010 23:38 </t>
  </si>
  <si>
    <t>81453</t>
  </si>
  <si>
    <t> -0.1914 </t>
  </si>
  <si>
    <t>2455806.4966 </t>
  </si>
  <si>
    <t> 01.09.2011 23:55 </t>
  </si>
  <si>
    <t>82315</t>
  </si>
  <si>
    <t> -0.1988 </t>
  </si>
  <si>
    <t>BAVM 225 </t>
  </si>
  <si>
    <t>2456203.7118 </t>
  </si>
  <si>
    <t> 03.10.2012 05:04 </t>
  </si>
  <si>
    <t>83368.5</t>
  </si>
  <si>
    <t> -0.2079 </t>
  </si>
  <si>
    <t>IBVS 6042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</si>
</sst>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V0411 Peg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0525"/>
          <c:w val="0.901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A!$H$21:$H$989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A!$I$21:$I$989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A!$J$21:$J$989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A!$K$21:$K$989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A!$L$21:$L$989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A!$M$21:$M$989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A!$N$21:$N$989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A!$F$21:$F$989</c:f>
              <c:numCache/>
            </c:numRef>
          </c:xVal>
          <c:yVal>
            <c:numRef>
              <c:f>A!$O$21:$O$989</c:f>
              <c:numCache/>
            </c:numRef>
          </c:yVal>
          <c:smooth val="0"/>
        </c:ser>
        <c:axId val="22838830"/>
        <c:axId val="4222879"/>
      </c:scatterChart>
      <c:valAx>
        <c:axId val="22838830"/>
        <c:scaling>
          <c:orientation val="minMax"/>
          <c:min val="7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879"/>
        <c:crosses val="autoZero"/>
        <c:crossBetween val="midCat"/>
        <c:dispUnits/>
      </c:valAx>
      <c:valAx>
        <c:axId val="4222879"/>
        <c:scaling>
          <c:orientation val="minMax"/>
          <c:max val="-0.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88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75"/>
          <c:y val="0.9305"/>
          <c:w val="0.866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V411 Peg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A!$H$21:$H$989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A!$I$21:$I$989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A!$J$21:$J$989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A!$K$21:$K$989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A!$L$21:$L$989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A!$M$21:$M$989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0.0174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0.0013</c:v>
                  </c:pt>
                  <c:pt idx="7">
                    <c:v>0.001</c:v>
                  </c:pt>
                  <c:pt idx="8">
                    <c:v>0.0011</c:v>
                  </c:pt>
                  <c:pt idx="9">
                    <c:v>0.002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0.0037</c:v>
                  </c:pt>
                  <c:pt idx="15">
                    <c:v>0.0002</c:v>
                  </c:pt>
                  <c:pt idx="16">
                    <c:v>0.0012</c:v>
                  </c:pt>
                  <c:pt idx="17">
                    <c:v>0</c:v>
                  </c:pt>
                  <c:pt idx="18">
                    <c:v>0.0067</c:v>
                  </c:pt>
                  <c:pt idx="19">
                    <c:v>0.0012</c:v>
                  </c:pt>
                  <c:pt idx="20">
                    <c:v>0.0002</c:v>
                  </c:pt>
                  <c:pt idx="21">
                    <c:v>0.001</c:v>
                  </c:pt>
                  <c:pt idx="22">
                    <c:v>0.0007</c:v>
                  </c:pt>
                  <c:pt idx="23">
                    <c:v>0.0027</c:v>
                  </c:pt>
                  <c:pt idx="24">
                    <c:v>0.0008</c:v>
                  </c:pt>
                  <c:pt idx="25">
                    <c:v>0.0031</c:v>
                  </c:pt>
                  <c:pt idx="26">
                    <c:v>0.0003</c:v>
                  </c:pt>
                  <c:pt idx="27">
                    <c:v>0.0021</c:v>
                  </c:pt>
                  <c:pt idx="28">
                    <c:v>0.0001</c:v>
                  </c:pt>
                  <c:pt idx="29">
                    <c:v>0.0037</c:v>
                  </c:pt>
                  <c:pt idx="30">
                    <c:v>0.0007</c:v>
                  </c:pt>
                  <c:pt idx="31">
                    <c:v>0.0022</c:v>
                  </c:pt>
                  <c:pt idx="32">
                    <c:v>0.0015</c:v>
                  </c:pt>
                  <c:pt idx="33">
                    <c:v>0.0025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0.002</c:v>
                  </c:pt>
                  <c:pt idx="37">
                    <c:v>0.0011</c:v>
                  </c:pt>
                  <c:pt idx="38">
                    <c:v>NaN</c:v>
                  </c:pt>
                  <c:pt idx="39">
                    <c:v>0.0005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A!$N$21:$N$989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A!$F$21:$F$989</c:f>
              <c:numCache/>
            </c:numRef>
          </c:xVal>
          <c:yVal>
            <c:numRef>
              <c:f>A!$O$21:$O$989</c:f>
              <c:numCache/>
            </c:numRef>
          </c:yVal>
          <c:smooth val="0"/>
        </c:ser>
        <c:axId val="38005912"/>
        <c:axId val="6508889"/>
      </c:scatterChart>
      <c:valAx>
        <c:axId val="3800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889"/>
        <c:crosses val="autoZero"/>
        <c:crossBetween val="midCat"/>
        <c:dispUnits/>
      </c:valAx>
      <c:valAx>
        <c:axId val="650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"/>
          <c:y val="0.87075"/>
          <c:w val="0.779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14</xdr:col>
      <xdr:colOff>304800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48100" y="0"/>
        <a:ext cx="5438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657225</xdr:colOff>
      <xdr:row>0</xdr:row>
      <xdr:rowOff>38100</xdr:rowOff>
    </xdr:from>
    <xdr:to>
      <xdr:col>26</xdr:col>
      <xdr:colOff>476250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12715875" y="3810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bav-astro.de/sfs/BAVM_link.php?BAVMnr=173" TargetMode="External" /><Relationship Id="rId5" Type="http://schemas.openxmlformats.org/officeDocument/2006/relationships/hyperlink" Target="http://www.bav-astro.de/sfs/BAVM_link.php?BAVMnr=173" TargetMode="External" /><Relationship Id="rId6" Type="http://schemas.openxmlformats.org/officeDocument/2006/relationships/hyperlink" Target="http://www.bav-astro.de/sfs/BAVM_link.php?BAVMnr=173" TargetMode="External" /><Relationship Id="rId7" Type="http://schemas.openxmlformats.org/officeDocument/2006/relationships/hyperlink" Target="http://www.bav-astro.de/sfs/BAVM_link.php?BAVMnr=173" TargetMode="External" /><Relationship Id="rId8" Type="http://schemas.openxmlformats.org/officeDocument/2006/relationships/hyperlink" Target="http://www.bav-astro.de/sfs/BAVM_link.php?BAVMnr=173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www.bav-astro.de/sfs/BAVM_link.php?BAVMnr=173" TargetMode="External" /><Relationship Id="rId11" Type="http://schemas.openxmlformats.org/officeDocument/2006/relationships/hyperlink" Target="http://www.bav-astro.de/sfs/BAVM_link.php?BAVMnr=173" TargetMode="External" /><Relationship Id="rId12" Type="http://schemas.openxmlformats.org/officeDocument/2006/relationships/hyperlink" Target="http://www.bav-astro.de/sfs/BAVM_link.php?BAVMnr=173" TargetMode="External" /><Relationship Id="rId13" Type="http://schemas.openxmlformats.org/officeDocument/2006/relationships/hyperlink" Target="http://var.astro.cz/oejv/issues/oejv0074.pdf" TargetMode="External" /><Relationship Id="rId14" Type="http://schemas.openxmlformats.org/officeDocument/2006/relationships/hyperlink" Target="http://www.bav-astro.de/sfs/BAVM_link.php?BAVMnr=173" TargetMode="External" /><Relationship Id="rId15" Type="http://schemas.openxmlformats.org/officeDocument/2006/relationships/hyperlink" Target="http://www.bav-astro.de/sfs/BAVM_link.php?BAVMnr=186" TargetMode="External" /><Relationship Id="rId16" Type="http://schemas.openxmlformats.org/officeDocument/2006/relationships/hyperlink" Target="http://www.bav-astro.de/sfs/BAVM_link.php?BAVMnr=173" TargetMode="External" /><Relationship Id="rId17" Type="http://schemas.openxmlformats.org/officeDocument/2006/relationships/hyperlink" Target="http://www.bav-astro.de/sfs/BAVM_link.php?BAVMnr=173" TargetMode="External" /><Relationship Id="rId18" Type="http://schemas.openxmlformats.org/officeDocument/2006/relationships/hyperlink" Target="http://www.bav-astro.de/sfs/BAVM_link.php?BAVMnr=173" TargetMode="External" /><Relationship Id="rId19" Type="http://schemas.openxmlformats.org/officeDocument/2006/relationships/hyperlink" Target="http://www.bav-astro.de/sfs/BAVM_link.php?BAVMnr=186" TargetMode="External" /><Relationship Id="rId20" Type="http://schemas.openxmlformats.org/officeDocument/2006/relationships/hyperlink" Target="http://www.bav-astro.de/sfs/BAVM_link.php?BAVMnr=186" TargetMode="External" /><Relationship Id="rId21" Type="http://schemas.openxmlformats.org/officeDocument/2006/relationships/hyperlink" Target="http://www.bav-astro.de/sfs/BAVM_link.php?BAVMnr=173" TargetMode="External" /><Relationship Id="rId22" Type="http://schemas.openxmlformats.org/officeDocument/2006/relationships/hyperlink" Target="http://www.bav-astro.de/sfs/BAVM_link.php?BAVMnr=173" TargetMode="External" /><Relationship Id="rId23" Type="http://schemas.openxmlformats.org/officeDocument/2006/relationships/hyperlink" Target="http://www.bav-astro.de/sfs/BAVM_link.php?BAVMnr=173" TargetMode="External" /><Relationship Id="rId24" Type="http://schemas.openxmlformats.org/officeDocument/2006/relationships/hyperlink" Target="http://www.bav-astro.de/sfs/BAVM_link.php?BAVMnr=173" TargetMode="External" /><Relationship Id="rId25" Type="http://schemas.openxmlformats.org/officeDocument/2006/relationships/hyperlink" Target="http://www.bav-astro.de/sfs/BAVM_link.php?BAVMnr=173" TargetMode="External" /><Relationship Id="rId26" Type="http://schemas.openxmlformats.org/officeDocument/2006/relationships/hyperlink" Target="http://www.bav-astro.de/sfs/BAVM_link.php?BAVMnr=178" TargetMode="External" /><Relationship Id="rId27" Type="http://schemas.openxmlformats.org/officeDocument/2006/relationships/hyperlink" Target="http://www.bav-astro.de/sfs/BAVM_link.php?BAVMnr=178" TargetMode="External" /><Relationship Id="rId28" Type="http://schemas.openxmlformats.org/officeDocument/2006/relationships/hyperlink" Target="http://www.bav-astro.de/sfs/BAVM_link.php?BAVMnr=178" TargetMode="External" /><Relationship Id="rId29" Type="http://schemas.openxmlformats.org/officeDocument/2006/relationships/hyperlink" Target="http://www.bav-astro.de/sfs/BAVM_link.php?BAVMnr=178" TargetMode="External" /><Relationship Id="rId30" Type="http://schemas.openxmlformats.org/officeDocument/2006/relationships/hyperlink" Target="http://www.bav-astro.de/sfs/BAVM_link.php?BAVMnr=193" TargetMode="External" /><Relationship Id="rId31" Type="http://schemas.openxmlformats.org/officeDocument/2006/relationships/hyperlink" Target="http://www.bav-astro.de/sfs/BAVM_link.php?BAVMnr=193" TargetMode="External" /><Relationship Id="rId32" Type="http://schemas.openxmlformats.org/officeDocument/2006/relationships/hyperlink" Target="http://www.bav-astro.de/sfs/BAVM_link.php?BAVMnr=215" TargetMode="External" /><Relationship Id="rId33" Type="http://schemas.openxmlformats.org/officeDocument/2006/relationships/hyperlink" Target="http://www.bav-astro.de/sfs/BAVM_link.php?BAVMnr=215" TargetMode="External" /><Relationship Id="rId34" Type="http://schemas.openxmlformats.org/officeDocument/2006/relationships/hyperlink" Target="http://www.bav-astro.de/sfs/BAVM_link.php?BAVMnr=225" TargetMode="External" /><Relationship Id="rId35" Type="http://schemas.openxmlformats.org/officeDocument/2006/relationships/hyperlink" Target="http://www.konkoly.hu/cgi-bin/IBVS?60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56</v>
      </c>
    </row>
    <row r="2" spans="1:2" ht="12.75">
      <c r="A2" t="s">
        <v>24</v>
      </c>
      <c r="B2" s="13" t="s">
        <v>39</v>
      </c>
    </row>
    <row r="3" ht="12.75">
      <c r="A3" s="32" t="s">
        <v>57</v>
      </c>
    </row>
    <row r="4" spans="1:4" ht="14.25" thickBot="1" thickTop="1">
      <c r="A4" s="7" t="s">
        <v>0</v>
      </c>
      <c r="C4" s="3">
        <v>24769.66</v>
      </c>
      <c r="D4" s="4">
        <v>0.377052</v>
      </c>
    </row>
    <row r="5" ht="13.5" thickTop="1">
      <c r="C5" s="11" t="s">
        <v>37</v>
      </c>
    </row>
    <row r="6" ht="12.75">
      <c r="A6" s="7" t="s">
        <v>1</v>
      </c>
    </row>
    <row r="7" spans="1:3" ht="12.75">
      <c r="A7" t="s">
        <v>2</v>
      </c>
      <c r="C7">
        <f>+C4</f>
        <v>24769.66</v>
      </c>
    </row>
    <row r="8" spans="1:3" ht="12.75">
      <c r="A8" t="s">
        <v>3</v>
      </c>
      <c r="C8">
        <f>+D4</f>
        <v>0.377052</v>
      </c>
    </row>
    <row r="9" spans="1:5" ht="12.75">
      <c r="A9" s="16" t="s">
        <v>43</v>
      </c>
      <c r="B9" s="14"/>
      <c r="C9" s="17">
        <v>-9.5</v>
      </c>
      <c r="D9" s="14" t="s">
        <v>44</v>
      </c>
      <c r="E9" s="14"/>
    </row>
    <row r="10" spans="1:5" ht="13.5" thickBot="1">
      <c r="A10" s="14"/>
      <c r="B10" s="14"/>
      <c r="C10" s="6" t="s">
        <v>20</v>
      </c>
      <c r="D10" s="6" t="s">
        <v>21</v>
      </c>
      <c r="E10" s="14"/>
    </row>
    <row r="11" spans="1:7" ht="12.75">
      <c r="A11" s="14" t="s">
        <v>16</v>
      </c>
      <c r="B11" s="14"/>
      <c r="C11" s="18">
        <f ca="1">INTERCEPT(INDIRECT($G$11):G992,INDIRECT($F$11):F992)</f>
        <v>0.5275688769344479</v>
      </c>
      <c r="D11" s="5"/>
      <c r="E11" s="14"/>
      <c r="F11" s="19" t="str">
        <f>"F"&amp;E19</f>
        <v>F25</v>
      </c>
      <c r="G11" s="10" t="str">
        <f>"G"&amp;E19</f>
        <v>G25</v>
      </c>
    </row>
    <row r="12" spans="1:5" ht="12.75">
      <c r="A12" s="14" t="s">
        <v>17</v>
      </c>
      <c r="B12" s="14"/>
      <c r="C12" s="18">
        <f ca="1">SLOPE(INDIRECT($G$11):G992,INDIRECT($F$11):F992)</f>
        <v>-8.817779916868606E-06</v>
      </c>
      <c r="D12" s="5"/>
      <c r="E12" s="14"/>
    </row>
    <row r="13" spans="1:5" ht="12.75">
      <c r="A13" s="14" t="s">
        <v>19</v>
      </c>
      <c r="B13" s="14"/>
      <c r="C13" s="5" t="s">
        <v>14</v>
      </c>
      <c r="D13" s="22" t="s">
        <v>51</v>
      </c>
      <c r="E13" s="17">
        <v>1</v>
      </c>
    </row>
    <row r="14" spans="1:5" ht="12.75">
      <c r="A14" s="14"/>
      <c r="B14" s="14"/>
      <c r="C14" s="14"/>
      <c r="D14" s="22" t="s">
        <v>45</v>
      </c>
      <c r="E14" s="23">
        <f ca="1">NOW()+15018.5+$C$9/24</f>
        <v>59905.61018113426</v>
      </c>
    </row>
    <row r="15" spans="1:5" ht="12.75">
      <c r="A15" s="20" t="s">
        <v>18</v>
      </c>
      <c r="B15" s="14"/>
      <c r="C15" s="21">
        <f>(C7+C11)+(C8+C12)*INT(MAX(F21:F3533))</f>
        <v>56203.523584200826</v>
      </c>
      <c r="D15" s="22" t="s">
        <v>52</v>
      </c>
      <c r="E15" s="23">
        <f>ROUND(2*(E14-$C$7)/$C$8,0)/2+E13</f>
        <v>93187</v>
      </c>
    </row>
    <row r="16" spans="1:5" ht="12.75">
      <c r="A16" s="24" t="s">
        <v>4</v>
      </c>
      <c r="B16" s="14"/>
      <c r="C16" s="25">
        <f>+C8+C12</f>
        <v>0.37704318222008315</v>
      </c>
      <c r="D16" s="22" t="s">
        <v>46</v>
      </c>
      <c r="E16" s="10">
        <f>ROUND(2*(E14-$C$15)/$C$16,0)/2+E13</f>
        <v>9819.5</v>
      </c>
    </row>
    <row r="17" spans="1:5" ht="13.5" thickBot="1">
      <c r="A17" s="22" t="s">
        <v>41</v>
      </c>
      <c r="B17" s="14"/>
      <c r="C17" s="14">
        <f>COUNT(C21:C2191)</f>
        <v>40</v>
      </c>
      <c r="D17" s="22" t="s">
        <v>47</v>
      </c>
      <c r="E17" s="26">
        <f>+$C$15+$C$16*E16-15018.5-$C$9/24</f>
        <v>44887.79494534427</v>
      </c>
    </row>
    <row r="18" spans="1:5" ht="14.25" thickBot="1" thickTop="1">
      <c r="A18" s="24" t="s">
        <v>5</v>
      </c>
      <c r="B18" s="14"/>
      <c r="C18" s="27">
        <f>+C15</f>
        <v>56203.523584200826</v>
      </c>
      <c r="D18" s="28">
        <f>+C16</f>
        <v>0.37704318222008315</v>
      </c>
      <c r="E18" s="29" t="s">
        <v>48</v>
      </c>
    </row>
    <row r="19" spans="1:5" ht="13.5" thickTop="1">
      <c r="A19" s="30" t="s">
        <v>49</v>
      </c>
      <c r="B19"/>
      <c r="E19" s="31">
        <v>25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33</v>
      </c>
      <c r="J20" s="9" t="s">
        <v>36</v>
      </c>
      <c r="K20" s="9" t="s">
        <v>55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C21" s="15">
        <v>24769.66</v>
      </c>
      <c r="D21" s="15" t="s">
        <v>14</v>
      </c>
      <c r="E21">
        <f aca="true" t="shared" si="0" ref="E21:E60">+(C21-C$7)/C$8</f>
        <v>0</v>
      </c>
      <c r="F21">
        <f>ROUND(2*E21,0)/2</f>
        <v>0</v>
      </c>
      <c r="H21" s="10">
        <v>0</v>
      </c>
      <c r="Q21" s="2">
        <f aca="true" t="shared" si="1" ref="Q21:Q60">+C21-15018.5</f>
        <v>9751.16</v>
      </c>
    </row>
    <row r="22" spans="1:32" ht="12.75">
      <c r="A22" t="s">
        <v>29</v>
      </c>
      <c r="C22" s="15">
        <v>43348.49</v>
      </c>
      <c r="D22" s="15"/>
      <c r="E22">
        <f t="shared" si="0"/>
        <v>49273.919777643394</v>
      </c>
      <c r="F22">
        <f>ROUND(2*E22,0)/2</f>
        <v>49274</v>
      </c>
      <c r="G22">
        <f aca="true" t="shared" si="2" ref="G22:G60">+C22-(C$7+F22*C$8)</f>
        <v>-0.03024800000275718</v>
      </c>
      <c r="I22">
        <f>+G22</f>
        <v>-0.03024800000275718</v>
      </c>
      <c r="O22">
        <f aca="true" t="shared" si="3" ref="O22:O60">+C$11+C$12*$F22</f>
        <v>0.09308158931066418</v>
      </c>
      <c r="Q22" s="2">
        <f t="shared" si="1"/>
        <v>28329.989999999998</v>
      </c>
      <c r="AB22">
        <v>6</v>
      </c>
      <c r="AD22" t="s">
        <v>28</v>
      </c>
      <c r="AF22" t="s">
        <v>30</v>
      </c>
    </row>
    <row r="23" spans="1:32" ht="12.75">
      <c r="A23" t="s">
        <v>31</v>
      </c>
      <c r="B23" s="5" t="s">
        <v>32</v>
      </c>
      <c r="C23" s="15">
        <v>49924.4286</v>
      </c>
      <c r="D23" s="15">
        <v>0.0014</v>
      </c>
      <c r="E23">
        <f t="shared" si="0"/>
        <v>66714.32216246035</v>
      </c>
      <c r="F23">
        <f>ROUND(2*E23,0)/2</f>
        <v>66714.5</v>
      </c>
      <c r="G23">
        <f t="shared" si="2"/>
        <v>-0.06705399999918882</v>
      </c>
      <c r="I23">
        <f>+G23</f>
        <v>-0.06705399999918882</v>
      </c>
      <c r="O23">
        <f t="shared" si="3"/>
        <v>-0.0607049013294827</v>
      </c>
      <c r="Q23" s="2">
        <f t="shared" si="1"/>
        <v>34905.9286</v>
      </c>
      <c r="AB23">
        <v>15</v>
      </c>
      <c r="AD23" t="s">
        <v>28</v>
      </c>
      <c r="AF23" t="s">
        <v>30</v>
      </c>
    </row>
    <row r="24" spans="1:17" ht="12.75">
      <c r="A24" s="12" t="s">
        <v>34</v>
      </c>
      <c r="B24" s="33" t="s">
        <v>35</v>
      </c>
      <c r="C24" s="34">
        <v>51374.5363</v>
      </c>
      <c r="D24" s="34">
        <v>0.0174</v>
      </c>
      <c r="E24">
        <f t="shared" si="0"/>
        <v>70560.23121479266</v>
      </c>
      <c r="F24">
        <f aca="true" t="shared" si="4" ref="F24:F60">ROUND(2*E24,0)/2+0.5</f>
        <v>70560.5</v>
      </c>
      <c r="G24">
        <f t="shared" si="2"/>
        <v>-0.10134600000310456</v>
      </c>
      <c r="J24">
        <f>+G24</f>
        <v>-0.10134600000310456</v>
      </c>
      <c r="O24">
        <f t="shared" si="3"/>
        <v>-0.09461808288975937</v>
      </c>
      <c r="Q24" s="2">
        <f t="shared" si="1"/>
        <v>36356.0363</v>
      </c>
    </row>
    <row r="25" spans="1:17" ht="12.75">
      <c r="A25" s="35" t="s">
        <v>53</v>
      </c>
      <c r="B25" s="36" t="s">
        <v>35</v>
      </c>
      <c r="C25" s="35">
        <v>52874.42261</v>
      </c>
      <c r="D25" s="35" t="s">
        <v>54</v>
      </c>
      <c r="E25">
        <f t="shared" si="0"/>
        <v>74538.16081071047</v>
      </c>
      <c r="F25">
        <f t="shared" si="4"/>
        <v>74538.5</v>
      </c>
      <c r="G25">
        <f t="shared" si="2"/>
        <v>-0.12789199999679113</v>
      </c>
      <c r="K25">
        <f>+G25</f>
        <v>-0.12789199999679113</v>
      </c>
      <c r="O25">
        <f t="shared" si="3"/>
        <v>-0.1296952113990627</v>
      </c>
      <c r="Q25" s="2">
        <f t="shared" si="1"/>
        <v>37855.92261</v>
      </c>
    </row>
    <row r="26" spans="1:17" ht="12.75">
      <c r="A26" s="37" t="s">
        <v>38</v>
      </c>
      <c r="B26" s="38"/>
      <c r="C26" s="39">
        <v>52929.4695</v>
      </c>
      <c r="D26" s="39">
        <v>0.0019</v>
      </c>
      <c r="E26">
        <f t="shared" si="0"/>
        <v>74684.15364459013</v>
      </c>
      <c r="F26">
        <f t="shared" si="4"/>
        <v>74684.5</v>
      </c>
      <c r="G26">
        <f t="shared" si="2"/>
        <v>-0.13059400000202004</v>
      </c>
      <c r="J26">
        <f aca="true" t="shared" si="5" ref="J26:J31">+G26</f>
        <v>-0.13059400000202004</v>
      </c>
      <c r="O26">
        <f t="shared" si="3"/>
        <v>-0.13098260726692557</v>
      </c>
      <c r="Q26" s="2">
        <f t="shared" si="1"/>
        <v>37910.9695</v>
      </c>
    </row>
    <row r="27" spans="1:17" ht="12.75">
      <c r="A27" s="37" t="s">
        <v>40</v>
      </c>
      <c r="B27" s="33"/>
      <c r="C27" s="34">
        <v>53209.4228</v>
      </c>
      <c r="D27" s="34">
        <v>0.0013</v>
      </c>
      <c r="E27">
        <f t="shared" si="0"/>
        <v>75426.63293126678</v>
      </c>
      <c r="F27">
        <f t="shared" si="4"/>
        <v>75427</v>
      </c>
      <c r="G27">
        <f t="shared" si="2"/>
        <v>-0.13840399999753572</v>
      </c>
      <c r="J27">
        <f t="shared" si="5"/>
        <v>-0.13840399999753572</v>
      </c>
      <c r="O27">
        <f t="shared" si="3"/>
        <v>-0.1375298088552005</v>
      </c>
      <c r="Q27" s="2">
        <f t="shared" si="1"/>
        <v>38190.9228</v>
      </c>
    </row>
    <row r="28" spans="1:17" ht="12.75">
      <c r="A28" s="37" t="s">
        <v>40</v>
      </c>
      <c r="B28" s="33"/>
      <c r="C28" s="34">
        <v>53216.3988</v>
      </c>
      <c r="D28" s="34">
        <v>0.001</v>
      </c>
      <c r="E28">
        <f t="shared" si="0"/>
        <v>75445.13435812568</v>
      </c>
      <c r="F28">
        <f t="shared" si="4"/>
        <v>75445.5</v>
      </c>
      <c r="G28">
        <f t="shared" si="2"/>
        <v>-0.13786599999730242</v>
      </c>
      <c r="J28">
        <f t="shared" si="5"/>
        <v>-0.13786599999730242</v>
      </c>
      <c r="O28">
        <f t="shared" si="3"/>
        <v>-0.13769293778366254</v>
      </c>
      <c r="Q28" s="2">
        <f t="shared" si="1"/>
        <v>38197.8988</v>
      </c>
    </row>
    <row r="29" spans="1:17" ht="12.75">
      <c r="A29" s="37" t="s">
        <v>40</v>
      </c>
      <c r="B29" s="33"/>
      <c r="C29" s="34">
        <v>53217.531</v>
      </c>
      <c r="D29" s="34">
        <v>0.0011</v>
      </c>
      <c r="E29">
        <f t="shared" si="0"/>
        <v>75448.13712697454</v>
      </c>
      <c r="F29">
        <f t="shared" si="4"/>
        <v>75448.5</v>
      </c>
      <c r="G29">
        <f t="shared" si="2"/>
        <v>-0.13682200000039302</v>
      </c>
      <c r="J29">
        <f t="shared" si="5"/>
        <v>-0.13682200000039302</v>
      </c>
      <c r="O29">
        <f t="shared" si="3"/>
        <v>-0.13771939112341314</v>
      </c>
      <c r="Q29" s="2">
        <f t="shared" si="1"/>
        <v>38199.031</v>
      </c>
    </row>
    <row r="30" spans="1:17" ht="12.75">
      <c r="A30" s="37" t="s">
        <v>40</v>
      </c>
      <c r="B30" s="33"/>
      <c r="C30" s="34">
        <v>53221.4884</v>
      </c>
      <c r="D30" s="34">
        <v>0.002</v>
      </c>
      <c r="E30">
        <f t="shared" si="0"/>
        <v>75458.63276152892</v>
      </c>
      <c r="F30">
        <f t="shared" si="4"/>
        <v>75459</v>
      </c>
      <c r="G30">
        <f t="shared" si="2"/>
        <v>-0.13846799999737414</v>
      </c>
      <c r="J30">
        <f t="shared" si="5"/>
        <v>-0.13846799999737414</v>
      </c>
      <c r="O30">
        <f t="shared" si="3"/>
        <v>-0.1378119778125403</v>
      </c>
      <c r="Q30" s="2">
        <f t="shared" si="1"/>
        <v>38202.9884</v>
      </c>
    </row>
    <row r="31" spans="1:17" ht="12.75">
      <c r="A31" s="37" t="s">
        <v>40</v>
      </c>
      <c r="B31" s="33"/>
      <c r="C31" s="34">
        <v>53222.4316</v>
      </c>
      <c r="D31" s="34">
        <v>0.001</v>
      </c>
      <c r="E31">
        <f t="shared" si="0"/>
        <v>75461.13427325674</v>
      </c>
      <c r="F31">
        <f t="shared" si="4"/>
        <v>75461.5</v>
      </c>
      <c r="G31">
        <f t="shared" si="2"/>
        <v>-0.13789799999358365</v>
      </c>
      <c r="J31">
        <f t="shared" si="5"/>
        <v>-0.13789799999358365</v>
      </c>
      <c r="O31">
        <f t="shared" si="3"/>
        <v>-0.13783402226233243</v>
      </c>
      <c r="Q31" s="2">
        <f t="shared" si="1"/>
        <v>38203.9316</v>
      </c>
    </row>
    <row r="32" spans="1:17" ht="12.75">
      <c r="A32" s="35" t="s">
        <v>53</v>
      </c>
      <c r="B32" s="36" t="s">
        <v>35</v>
      </c>
      <c r="C32" s="35">
        <v>53226.57655</v>
      </c>
      <c r="D32" s="35" t="s">
        <v>54</v>
      </c>
      <c r="E32">
        <f t="shared" si="0"/>
        <v>75472.12731930874</v>
      </c>
      <c r="F32">
        <f t="shared" si="4"/>
        <v>75472.5</v>
      </c>
      <c r="G32">
        <f t="shared" si="2"/>
        <v>-0.14052000000083353</v>
      </c>
      <c r="K32">
        <f>+G32</f>
        <v>-0.14052000000083353</v>
      </c>
      <c r="O32">
        <f t="shared" si="3"/>
        <v>-0.13793101784141804</v>
      </c>
      <c r="Q32" s="2">
        <f t="shared" si="1"/>
        <v>38208.07655</v>
      </c>
    </row>
    <row r="33" spans="1:17" ht="12.75">
      <c r="A33" s="35" t="s">
        <v>53</v>
      </c>
      <c r="B33" s="36" t="s">
        <v>35</v>
      </c>
      <c r="C33" s="35">
        <v>53226.57655</v>
      </c>
      <c r="D33" s="35" t="s">
        <v>54</v>
      </c>
      <c r="E33">
        <f t="shared" si="0"/>
        <v>75472.12731930874</v>
      </c>
      <c r="F33">
        <f t="shared" si="4"/>
        <v>75472.5</v>
      </c>
      <c r="G33">
        <f t="shared" si="2"/>
        <v>-0.14052000000083353</v>
      </c>
      <c r="K33">
        <f>+G33</f>
        <v>-0.14052000000083353</v>
      </c>
      <c r="O33">
        <f t="shared" si="3"/>
        <v>-0.13793101784141804</v>
      </c>
      <c r="Q33" s="2">
        <f t="shared" si="1"/>
        <v>38208.07655</v>
      </c>
    </row>
    <row r="34" spans="1:17" ht="12.75">
      <c r="A34" s="35" t="s">
        <v>53</v>
      </c>
      <c r="B34" s="36" t="s">
        <v>35</v>
      </c>
      <c r="C34" s="35">
        <v>53226.57655</v>
      </c>
      <c r="D34" s="35" t="s">
        <v>54</v>
      </c>
      <c r="E34">
        <f t="shared" si="0"/>
        <v>75472.12731930874</v>
      </c>
      <c r="F34">
        <f t="shared" si="4"/>
        <v>75472.5</v>
      </c>
      <c r="G34">
        <f t="shared" si="2"/>
        <v>-0.14052000000083353</v>
      </c>
      <c r="K34">
        <f>+G34</f>
        <v>-0.14052000000083353</v>
      </c>
      <c r="O34">
        <f t="shared" si="3"/>
        <v>-0.13793101784141804</v>
      </c>
      <c r="Q34" s="2">
        <f t="shared" si="1"/>
        <v>38208.07655</v>
      </c>
    </row>
    <row r="35" spans="1:17" ht="12.75">
      <c r="A35" s="37" t="s">
        <v>40</v>
      </c>
      <c r="B35" s="33"/>
      <c r="C35" s="34">
        <v>53228.463</v>
      </c>
      <c r="D35" s="34">
        <v>0.0037</v>
      </c>
      <c r="E35">
        <f t="shared" si="0"/>
        <v>75477.1304753721</v>
      </c>
      <c r="F35">
        <f t="shared" si="4"/>
        <v>75477.5</v>
      </c>
      <c r="G35">
        <f t="shared" si="2"/>
        <v>-0.13932999999815365</v>
      </c>
      <c r="J35">
        <f>+G35</f>
        <v>-0.13932999999815365</v>
      </c>
      <c r="O35">
        <f t="shared" si="3"/>
        <v>-0.13797510674100233</v>
      </c>
      <c r="Q35" s="2">
        <f t="shared" si="1"/>
        <v>38209.963</v>
      </c>
    </row>
    <row r="36" spans="1:17" ht="12.75">
      <c r="A36" s="37" t="s">
        <v>40</v>
      </c>
      <c r="B36" s="33"/>
      <c r="C36" s="34">
        <v>53233.3659</v>
      </c>
      <c r="D36" s="34">
        <v>0.0002</v>
      </c>
      <c r="E36">
        <f t="shared" si="0"/>
        <v>75490.13372160868</v>
      </c>
      <c r="F36">
        <f t="shared" si="4"/>
        <v>75490.5</v>
      </c>
      <c r="G36">
        <f t="shared" si="2"/>
        <v>-0.13810600000579143</v>
      </c>
      <c r="J36">
        <f>+G36</f>
        <v>-0.13810600000579143</v>
      </c>
      <c r="O36">
        <f t="shared" si="3"/>
        <v>-0.13808973787992163</v>
      </c>
      <c r="Q36" s="2">
        <f t="shared" si="1"/>
        <v>38214.8659</v>
      </c>
    </row>
    <row r="37" spans="1:17" ht="12.75">
      <c r="A37" s="37" t="s">
        <v>40</v>
      </c>
      <c r="B37" s="33"/>
      <c r="C37" s="34">
        <v>53233.5543</v>
      </c>
      <c r="D37" s="34">
        <v>0.0012</v>
      </c>
      <c r="E37">
        <f t="shared" si="0"/>
        <v>75490.63338743728</v>
      </c>
      <c r="F37">
        <f t="shared" si="4"/>
        <v>75491</v>
      </c>
      <c r="G37">
        <f t="shared" si="2"/>
        <v>-0.13823199999751523</v>
      </c>
      <c r="J37">
        <f>+G37</f>
        <v>-0.13823199999751523</v>
      </c>
      <c r="O37">
        <f t="shared" si="3"/>
        <v>-0.13809414676988008</v>
      </c>
      <c r="Q37" s="2">
        <f t="shared" si="1"/>
        <v>38215.0543</v>
      </c>
    </row>
    <row r="38" spans="1:17" ht="12.75">
      <c r="A38" s="35" t="s">
        <v>53</v>
      </c>
      <c r="B38" s="36" t="s">
        <v>35</v>
      </c>
      <c r="C38" s="35">
        <v>53236.3802</v>
      </c>
      <c r="D38" s="35" t="s">
        <v>54</v>
      </c>
      <c r="E38">
        <f t="shared" si="0"/>
        <v>75498.12810965066</v>
      </c>
      <c r="F38">
        <f t="shared" si="4"/>
        <v>75498.5</v>
      </c>
      <c r="G38">
        <f t="shared" si="2"/>
        <v>-0.14022200000181329</v>
      </c>
      <c r="K38">
        <f>+G38</f>
        <v>-0.14022200000181329</v>
      </c>
      <c r="O38">
        <f t="shared" si="3"/>
        <v>-0.13816028011925663</v>
      </c>
      <c r="Q38" s="2">
        <f t="shared" si="1"/>
        <v>38217.8802</v>
      </c>
    </row>
    <row r="39" spans="1:17" ht="12.75">
      <c r="A39" s="37" t="s">
        <v>40</v>
      </c>
      <c r="B39" s="33"/>
      <c r="C39" s="34">
        <v>53242.4152</v>
      </c>
      <c r="D39" s="34">
        <v>0.0067</v>
      </c>
      <c r="E39">
        <f t="shared" si="0"/>
        <v>75514.1338595207</v>
      </c>
      <c r="F39">
        <f t="shared" si="4"/>
        <v>75514.5</v>
      </c>
      <c r="G39">
        <f t="shared" si="2"/>
        <v>-0.13805399999546353</v>
      </c>
      <c r="J39">
        <f aca="true" t="shared" si="6" ref="J39:J54">+G39</f>
        <v>-0.13805399999546353</v>
      </c>
      <c r="O39">
        <f t="shared" si="3"/>
        <v>-0.13830136459792652</v>
      </c>
      <c r="Q39" s="2">
        <f t="shared" si="1"/>
        <v>38223.9152</v>
      </c>
    </row>
    <row r="40" spans="1:17" ht="12.75">
      <c r="A40" s="34" t="s">
        <v>50</v>
      </c>
      <c r="B40" s="33"/>
      <c r="C40" s="34">
        <v>53250.5223</v>
      </c>
      <c r="D40" s="34">
        <v>0.0012</v>
      </c>
      <c r="E40">
        <f t="shared" si="0"/>
        <v>75535.63513785896</v>
      </c>
      <c r="F40">
        <f t="shared" si="4"/>
        <v>75536</v>
      </c>
      <c r="G40">
        <f t="shared" si="2"/>
        <v>-0.13757200000691228</v>
      </c>
      <c r="J40">
        <f t="shared" si="6"/>
        <v>-0.13757200000691228</v>
      </c>
      <c r="O40">
        <f t="shared" si="3"/>
        <v>-0.13849094686613916</v>
      </c>
      <c r="Q40" s="2">
        <f t="shared" si="1"/>
        <v>38232.0223</v>
      </c>
    </row>
    <row r="41" spans="1:17" ht="12.75">
      <c r="A41" s="37" t="s">
        <v>40</v>
      </c>
      <c r="B41" s="33"/>
      <c r="C41" s="34">
        <v>53251.463</v>
      </c>
      <c r="D41" s="34">
        <v>0.0002</v>
      </c>
      <c r="E41">
        <f t="shared" si="0"/>
        <v>75538.1300192016</v>
      </c>
      <c r="F41">
        <f t="shared" si="4"/>
        <v>75538.5</v>
      </c>
      <c r="G41">
        <f t="shared" si="2"/>
        <v>-0.13950199999089818</v>
      </c>
      <c r="J41">
        <f t="shared" si="6"/>
        <v>-0.13950199999089818</v>
      </c>
      <c r="O41">
        <f t="shared" si="3"/>
        <v>-0.1385129913159313</v>
      </c>
      <c r="Q41" s="2">
        <f t="shared" si="1"/>
        <v>38232.963</v>
      </c>
    </row>
    <row r="42" spans="1:17" ht="12.75">
      <c r="A42" s="37" t="s">
        <v>40</v>
      </c>
      <c r="B42" s="33"/>
      <c r="C42" s="34">
        <v>53253.3489</v>
      </c>
      <c r="D42" s="34">
        <v>0.001</v>
      </c>
      <c r="E42">
        <f t="shared" si="0"/>
        <v>75543.1317165802</v>
      </c>
      <c r="F42">
        <f t="shared" si="4"/>
        <v>75543.5</v>
      </c>
      <c r="G42">
        <f t="shared" si="2"/>
        <v>-0.13886200000706594</v>
      </c>
      <c r="J42">
        <f t="shared" si="6"/>
        <v>-0.13886200000706594</v>
      </c>
      <c r="O42">
        <f t="shared" si="3"/>
        <v>-0.13855708021551572</v>
      </c>
      <c r="Q42" s="2">
        <f t="shared" si="1"/>
        <v>38234.8489</v>
      </c>
    </row>
    <row r="43" spans="1:17" ht="12.75">
      <c r="A43" s="37" t="s">
        <v>40</v>
      </c>
      <c r="B43" s="33"/>
      <c r="C43" s="34">
        <v>53254.4803</v>
      </c>
      <c r="D43" s="34">
        <v>0.0007</v>
      </c>
      <c r="E43">
        <f t="shared" si="0"/>
        <v>75546.13236370581</v>
      </c>
      <c r="F43">
        <f t="shared" si="4"/>
        <v>75546.5</v>
      </c>
      <c r="G43">
        <f t="shared" si="2"/>
        <v>-0.1386179999972228</v>
      </c>
      <c r="J43">
        <f t="shared" si="6"/>
        <v>-0.1386179999972228</v>
      </c>
      <c r="O43">
        <f t="shared" si="3"/>
        <v>-0.13858353355526631</v>
      </c>
      <c r="Q43" s="2">
        <f t="shared" si="1"/>
        <v>38235.9803</v>
      </c>
    </row>
    <row r="44" spans="1:17" ht="12.75">
      <c r="A44" s="34" t="s">
        <v>50</v>
      </c>
      <c r="B44" s="33"/>
      <c r="C44" s="34">
        <v>53255.4244</v>
      </c>
      <c r="D44" s="34">
        <v>0.0027</v>
      </c>
      <c r="E44">
        <f t="shared" si="0"/>
        <v>75548.63626237231</v>
      </c>
      <c r="F44">
        <f t="shared" si="4"/>
        <v>75549</v>
      </c>
      <c r="G44">
        <f t="shared" si="2"/>
        <v>-0.13714799999434035</v>
      </c>
      <c r="J44">
        <f t="shared" si="6"/>
        <v>-0.13714799999434035</v>
      </c>
      <c r="O44">
        <f t="shared" si="3"/>
        <v>-0.13860557800505846</v>
      </c>
      <c r="Q44" s="2">
        <f t="shared" si="1"/>
        <v>38236.9244</v>
      </c>
    </row>
    <row r="45" spans="1:17" ht="12.75">
      <c r="A45" s="34" t="s">
        <v>50</v>
      </c>
      <c r="B45" s="33"/>
      <c r="C45" s="34">
        <v>53255.6126</v>
      </c>
      <c r="D45" s="34">
        <v>0.0008</v>
      </c>
      <c r="E45">
        <f t="shared" si="0"/>
        <v>75549.13539777006</v>
      </c>
      <c r="F45">
        <f t="shared" si="4"/>
        <v>75549.5</v>
      </c>
      <c r="G45">
        <f t="shared" si="2"/>
        <v>-0.13747399999556364</v>
      </c>
      <c r="J45">
        <f t="shared" si="6"/>
        <v>-0.13747399999556364</v>
      </c>
      <c r="O45">
        <f t="shared" si="3"/>
        <v>-0.1386099868950169</v>
      </c>
      <c r="Q45" s="2">
        <f t="shared" si="1"/>
        <v>38237.1126</v>
      </c>
    </row>
    <row r="46" spans="1:17" ht="12.75">
      <c r="A46" s="37" t="s">
        <v>40</v>
      </c>
      <c r="B46" s="33"/>
      <c r="C46" s="34">
        <v>53257.4965</v>
      </c>
      <c r="D46" s="34">
        <v>0.0031</v>
      </c>
      <c r="E46">
        <f t="shared" si="0"/>
        <v>75554.13179084052</v>
      </c>
      <c r="F46">
        <f t="shared" si="4"/>
        <v>75554.5</v>
      </c>
      <c r="G46">
        <f t="shared" si="2"/>
        <v>-0.13883399999758694</v>
      </c>
      <c r="J46">
        <f t="shared" si="6"/>
        <v>-0.13883399999758694</v>
      </c>
      <c r="O46">
        <f t="shared" si="3"/>
        <v>-0.1386540757946012</v>
      </c>
      <c r="Q46" s="2">
        <f t="shared" si="1"/>
        <v>38238.9965</v>
      </c>
    </row>
    <row r="47" spans="1:17" ht="12.75">
      <c r="A47" s="37" t="s">
        <v>40</v>
      </c>
      <c r="B47" s="33"/>
      <c r="C47" s="34">
        <v>53267.2989</v>
      </c>
      <c r="D47" s="34">
        <v>0.0003</v>
      </c>
      <c r="E47">
        <f t="shared" si="0"/>
        <v>75580.12926598985</v>
      </c>
      <c r="F47">
        <f t="shared" si="4"/>
        <v>75580.5</v>
      </c>
      <c r="G47">
        <f t="shared" si="2"/>
        <v>-0.13978599999973085</v>
      </c>
      <c r="J47">
        <f t="shared" si="6"/>
        <v>-0.13978599999973085</v>
      </c>
      <c r="O47">
        <f t="shared" si="3"/>
        <v>-0.1388833380724398</v>
      </c>
      <c r="Q47" s="2">
        <f t="shared" si="1"/>
        <v>38248.7989</v>
      </c>
    </row>
    <row r="48" spans="1:17" ht="12.75">
      <c r="A48" s="37" t="s">
        <v>40</v>
      </c>
      <c r="B48" s="33"/>
      <c r="C48" s="34">
        <v>53282.3828</v>
      </c>
      <c r="D48" s="34">
        <v>0.0021</v>
      </c>
      <c r="E48">
        <f t="shared" si="0"/>
        <v>75620.13409291026</v>
      </c>
      <c r="F48">
        <f t="shared" si="4"/>
        <v>75620.5</v>
      </c>
      <c r="G48">
        <f t="shared" si="2"/>
        <v>-0.13796600000205217</v>
      </c>
      <c r="J48">
        <f t="shared" si="6"/>
        <v>-0.13796600000205217</v>
      </c>
      <c r="O48">
        <f t="shared" si="3"/>
        <v>-0.1392360492691146</v>
      </c>
      <c r="Q48" s="2">
        <f t="shared" si="1"/>
        <v>38263.8828</v>
      </c>
    </row>
    <row r="49" spans="1:17" ht="12.75">
      <c r="A49" s="37" t="s">
        <v>40</v>
      </c>
      <c r="B49" s="33"/>
      <c r="C49" s="34">
        <v>53282.573</v>
      </c>
      <c r="D49" s="34">
        <v>0.0001</v>
      </c>
      <c r="E49">
        <f t="shared" si="0"/>
        <v>75620.63853261618</v>
      </c>
      <c r="F49">
        <f t="shared" si="4"/>
        <v>75621</v>
      </c>
      <c r="G49">
        <f t="shared" si="2"/>
        <v>-0.136292000002868</v>
      </c>
      <c r="J49">
        <f t="shared" si="6"/>
        <v>-0.136292000002868</v>
      </c>
      <c r="O49">
        <f t="shared" si="3"/>
        <v>-0.13924045815907304</v>
      </c>
      <c r="Q49" s="2">
        <f t="shared" si="1"/>
        <v>38264.073</v>
      </c>
    </row>
    <row r="50" spans="1:17" ht="12.75">
      <c r="A50" s="37" t="s">
        <v>40</v>
      </c>
      <c r="B50" s="33"/>
      <c r="C50" s="34">
        <v>53284.4561</v>
      </c>
      <c r="D50" s="34">
        <v>0.0037</v>
      </c>
      <c r="E50">
        <f t="shared" si="0"/>
        <v>75625.63280396338</v>
      </c>
      <c r="F50">
        <f t="shared" si="4"/>
        <v>75626</v>
      </c>
      <c r="G50">
        <f t="shared" si="2"/>
        <v>-0.13845199999195756</v>
      </c>
      <c r="J50">
        <f t="shared" si="6"/>
        <v>-0.13845199999195756</v>
      </c>
      <c r="O50">
        <f t="shared" si="3"/>
        <v>-0.13928454705865734</v>
      </c>
      <c r="Q50" s="2">
        <f t="shared" si="1"/>
        <v>38265.9561</v>
      </c>
    </row>
    <row r="51" spans="1:17" ht="12.75">
      <c r="A51" s="40" t="s">
        <v>42</v>
      </c>
      <c r="B51" s="38"/>
      <c r="C51" s="34">
        <v>53601.5496</v>
      </c>
      <c r="D51" s="34">
        <v>0.0007</v>
      </c>
      <c r="E51">
        <f t="shared" si="0"/>
        <v>76466.61362358507</v>
      </c>
      <c r="F51">
        <f t="shared" si="4"/>
        <v>76467</v>
      </c>
      <c r="G51">
        <f t="shared" si="2"/>
        <v>-0.14568400000280235</v>
      </c>
      <c r="J51">
        <f t="shared" si="6"/>
        <v>-0.14568400000280235</v>
      </c>
      <c r="O51">
        <f t="shared" si="3"/>
        <v>-0.14670029996874379</v>
      </c>
      <c r="Q51" s="2">
        <f t="shared" si="1"/>
        <v>38583.0496</v>
      </c>
    </row>
    <row r="52" spans="1:17" ht="12.75">
      <c r="A52" s="40" t="s">
        <v>42</v>
      </c>
      <c r="B52" s="38"/>
      <c r="C52" s="34">
        <v>53613.4278</v>
      </c>
      <c r="D52" s="34">
        <v>0.0022</v>
      </c>
      <c r="E52">
        <f t="shared" si="0"/>
        <v>76498.1164401727</v>
      </c>
      <c r="F52">
        <f t="shared" si="4"/>
        <v>76498.5</v>
      </c>
      <c r="G52">
        <f t="shared" si="2"/>
        <v>-0.1446219999997993</v>
      </c>
      <c r="J52">
        <f t="shared" si="6"/>
        <v>-0.1446219999997993</v>
      </c>
      <c r="O52">
        <f t="shared" si="3"/>
        <v>-0.14697806003612524</v>
      </c>
      <c r="Q52" s="2">
        <f t="shared" si="1"/>
        <v>38594.9278</v>
      </c>
    </row>
    <row r="53" spans="1:17" ht="12.75">
      <c r="A53" s="40" t="s">
        <v>42</v>
      </c>
      <c r="B53" s="38"/>
      <c r="C53" s="34">
        <v>53636.4252</v>
      </c>
      <c r="D53" s="34">
        <v>0.0015</v>
      </c>
      <c r="E53">
        <f t="shared" si="0"/>
        <v>76559.1090884016</v>
      </c>
      <c r="F53">
        <f t="shared" si="4"/>
        <v>76559.5</v>
      </c>
      <c r="G53">
        <f t="shared" si="2"/>
        <v>-0.14739399999962188</v>
      </c>
      <c r="J53">
        <f t="shared" si="6"/>
        <v>-0.14739399999962188</v>
      </c>
      <c r="O53">
        <f t="shared" si="3"/>
        <v>-0.14751594461105422</v>
      </c>
      <c r="Q53" s="2">
        <f t="shared" si="1"/>
        <v>38617.9252</v>
      </c>
    </row>
    <row r="54" spans="1:17" ht="12.75">
      <c r="A54" s="40" t="s">
        <v>42</v>
      </c>
      <c r="B54" s="38"/>
      <c r="C54" s="34">
        <v>53651.5068</v>
      </c>
      <c r="D54" s="34">
        <v>0.0025</v>
      </c>
      <c r="E54">
        <f t="shared" si="0"/>
        <v>76599.10781536765</v>
      </c>
      <c r="F54">
        <f t="shared" si="4"/>
        <v>76599.5</v>
      </c>
      <c r="G54">
        <f t="shared" si="2"/>
        <v>-0.14787400000204798</v>
      </c>
      <c r="J54">
        <f t="shared" si="6"/>
        <v>-0.14787400000204798</v>
      </c>
      <c r="O54">
        <f t="shared" si="3"/>
        <v>-0.1478686558077289</v>
      </c>
      <c r="Q54" s="2">
        <f t="shared" si="1"/>
        <v>38633.0068</v>
      </c>
    </row>
    <row r="55" spans="1:17" ht="12.75">
      <c r="A55" s="62" t="s">
        <v>192</v>
      </c>
      <c r="B55" s="63" t="s">
        <v>35</v>
      </c>
      <c r="C55" s="62">
        <v>54367.3238</v>
      </c>
      <c r="D55" s="44"/>
      <c r="E55">
        <f t="shared" si="0"/>
        <v>78497.56479212416</v>
      </c>
      <c r="F55">
        <f t="shared" si="4"/>
        <v>78498</v>
      </c>
      <c r="G55">
        <f t="shared" si="2"/>
        <v>-0.164096000000427</v>
      </c>
      <c r="L55">
        <f>+G55</f>
        <v>-0.164096000000427</v>
      </c>
      <c r="O55">
        <f t="shared" si="3"/>
        <v>-0.164609210979904</v>
      </c>
      <c r="Q55" s="2">
        <f t="shared" si="1"/>
        <v>39348.8238</v>
      </c>
    </row>
    <row r="56" spans="1:17" ht="12.75">
      <c r="A56" s="62" t="s">
        <v>192</v>
      </c>
      <c r="B56" s="63" t="s">
        <v>32</v>
      </c>
      <c r="C56" s="62">
        <v>54367.512</v>
      </c>
      <c r="D56" s="44"/>
      <c r="E56">
        <f t="shared" si="0"/>
        <v>78498.06392752194</v>
      </c>
      <c r="F56">
        <f t="shared" si="4"/>
        <v>78498.5</v>
      </c>
      <c r="G56">
        <f t="shared" si="2"/>
        <v>-0.1644220000016503</v>
      </c>
      <c r="L56">
        <f>+G56</f>
        <v>-0.1644220000016503</v>
      </c>
      <c r="O56">
        <f t="shared" si="3"/>
        <v>-0.16461361986986245</v>
      </c>
      <c r="Q56" s="2">
        <f t="shared" si="1"/>
        <v>39349.012</v>
      </c>
    </row>
    <row r="57" spans="1:17" ht="12.75">
      <c r="A57" s="46" t="s">
        <v>59</v>
      </c>
      <c r="B57" s="46"/>
      <c r="C57" s="47">
        <v>55481.2983</v>
      </c>
      <c r="D57" s="47">
        <v>0.002</v>
      </c>
      <c r="E57">
        <f t="shared" si="0"/>
        <v>81451.99680680649</v>
      </c>
      <c r="F57">
        <f t="shared" si="4"/>
        <v>81452.5</v>
      </c>
      <c r="G57">
        <f t="shared" si="2"/>
        <v>-0.18972999999823514</v>
      </c>
      <c r="J57">
        <f>+G57</f>
        <v>-0.18972999999823514</v>
      </c>
      <c r="O57">
        <f t="shared" si="3"/>
        <v>-0.19066134174429228</v>
      </c>
      <c r="Q57" s="2">
        <f t="shared" si="1"/>
        <v>40462.7983</v>
      </c>
    </row>
    <row r="58" spans="1:17" ht="12.75">
      <c r="A58" s="46" t="s">
        <v>59</v>
      </c>
      <c r="B58" s="46"/>
      <c r="C58" s="47">
        <v>55481.4852</v>
      </c>
      <c r="D58" s="47">
        <v>0.0011</v>
      </c>
      <c r="E58">
        <f t="shared" si="0"/>
        <v>81452.49249440397</v>
      </c>
      <c r="F58">
        <f t="shared" si="4"/>
        <v>81453</v>
      </c>
      <c r="G58">
        <f t="shared" si="2"/>
        <v>-0.1913559999957215</v>
      </c>
      <c r="J58">
        <f>+G58</f>
        <v>-0.1913559999957215</v>
      </c>
      <c r="O58">
        <f t="shared" si="3"/>
        <v>-0.19066575063425073</v>
      </c>
      <c r="Q58" s="2">
        <f t="shared" si="1"/>
        <v>40462.9852</v>
      </c>
    </row>
    <row r="59" spans="1:17" ht="12.75">
      <c r="A59" s="62" t="s">
        <v>210</v>
      </c>
      <c r="B59" s="63" t="s">
        <v>35</v>
      </c>
      <c r="C59" s="62">
        <v>55806.4966</v>
      </c>
      <c r="D59" s="44"/>
      <c r="E59">
        <f t="shared" si="0"/>
        <v>82314.47280481206</v>
      </c>
      <c r="F59">
        <f t="shared" si="4"/>
        <v>82315</v>
      </c>
      <c r="G59">
        <f t="shared" si="2"/>
        <v>-0.19878000000608154</v>
      </c>
      <c r="L59">
        <f>+G59</f>
        <v>-0.19878000000608154</v>
      </c>
      <c r="O59">
        <f t="shared" si="3"/>
        <v>-0.19826667692259148</v>
      </c>
      <c r="Q59" s="2">
        <f t="shared" si="1"/>
        <v>40787.9966</v>
      </c>
    </row>
    <row r="60" spans="1:17" ht="12.75">
      <c r="A60" s="41" t="s">
        <v>58</v>
      </c>
      <c r="B60" s="42" t="s">
        <v>35</v>
      </c>
      <c r="C60" s="43">
        <v>56203.7118</v>
      </c>
      <c r="D60" s="43">
        <v>0.0005</v>
      </c>
      <c r="E60">
        <f t="shared" si="0"/>
        <v>83367.94871794872</v>
      </c>
      <c r="F60">
        <f t="shared" si="4"/>
        <v>83368.5</v>
      </c>
      <c r="G60">
        <f t="shared" si="2"/>
        <v>-0.2078620000029332</v>
      </c>
      <c r="J60">
        <f>+G60</f>
        <v>-0.2078620000029332</v>
      </c>
      <c r="O60">
        <f t="shared" si="3"/>
        <v>-0.20755620806501252</v>
      </c>
      <c r="Q60" s="2">
        <f t="shared" si="1"/>
        <v>41185.2118</v>
      </c>
    </row>
    <row r="61" spans="1:4" ht="12.75">
      <c r="A61" s="44"/>
      <c r="B61" s="45"/>
      <c r="C61" s="44"/>
      <c r="D61" s="44"/>
    </row>
    <row r="62" spans="1:4" ht="12.75">
      <c r="A62" s="44"/>
      <c r="B62" s="45"/>
      <c r="C62" s="44"/>
      <c r="D62" s="44"/>
    </row>
    <row r="63" spans="1:4" ht="12.75">
      <c r="A63" s="44"/>
      <c r="B63" s="45"/>
      <c r="C63" s="44"/>
      <c r="D63" s="44"/>
    </row>
    <row r="64" spans="1:4" ht="12.75">
      <c r="A64" s="44"/>
      <c r="B64" s="45"/>
      <c r="C64" s="44"/>
      <c r="D64" s="44"/>
    </row>
    <row r="65" spans="1:4" ht="12.75">
      <c r="A65" s="44"/>
      <c r="B65" s="45"/>
      <c r="C65" s="44"/>
      <c r="D65" s="44"/>
    </row>
    <row r="66" spans="1:4" ht="12.75">
      <c r="A66" s="44"/>
      <c r="B66" s="45"/>
      <c r="C66" s="44"/>
      <c r="D66" s="44"/>
    </row>
    <row r="67" spans="1:4" ht="12.75">
      <c r="A67" s="44"/>
      <c r="B67" s="45"/>
      <c r="C67" s="44"/>
      <c r="D67" s="44"/>
    </row>
    <row r="68" spans="1:4" ht="12.75">
      <c r="A68" s="44"/>
      <c r="B68" s="45"/>
      <c r="C68" s="44"/>
      <c r="D68" s="44"/>
    </row>
    <row r="69" spans="1:4" ht="12.75">
      <c r="A69" s="44"/>
      <c r="B69" s="45"/>
      <c r="C69" s="44"/>
      <c r="D69" s="44"/>
    </row>
    <row r="70" spans="1:4" ht="12.75">
      <c r="A70" s="44"/>
      <c r="B70" s="45"/>
      <c r="C70" s="44"/>
      <c r="D70" s="44"/>
    </row>
    <row r="71" spans="1:4" ht="12.75">
      <c r="A71" s="44"/>
      <c r="B71" s="45"/>
      <c r="C71" s="44"/>
      <c r="D71" s="44"/>
    </row>
    <row r="72" spans="1:4" ht="12.75">
      <c r="A72" s="44"/>
      <c r="B72" s="45"/>
      <c r="C72" s="44"/>
      <c r="D72" s="44"/>
    </row>
    <row r="73" spans="1:4" ht="12.75">
      <c r="A73" s="44"/>
      <c r="B73" s="45"/>
      <c r="C73" s="44"/>
      <c r="D73" s="44"/>
    </row>
    <row r="74" spans="1:4" ht="12.75">
      <c r="A74" s="44"/>
      <c r="B74" s="45"/>
      <c r="C74" s="44"/>
      <c r="D74" s="44"/>
    </row>
    <row r="75" spans="1:4" ht="12.75">
      <c r="A75" s="44"/>
      <c r="B75" s="45"/>
      <c r="C75" s="44"/>
      <c r="D75" s="44"/>
    </row>
    <row r="76" spans="1:4" ht="12.75">
      <c r="A76" s="44"/>
      <c r="B76" s="45"/>
      <c r="C76" s="44"/>
      <c r="D76" s="44"/>
    </row>
    <row r="77" spans="1:4" ht="12.75">
      <c r="A77" s="44"/>
      <c r="B77" s="45"/>
      <c r="C77" s="44"/>
      <c r="D77" s="44"/>
    </row>
    <row r="78" spans="1:4" ht="12.75">
      <c r="A78" s="44"/>
      <c r="B78" s="45"/>
      <c r="C78" s="44"/>
      <c r="D78" s="44"/>
    </row>
    <row r="79" spans="1:4" ht="12.75">
      <c r="A79" s="44"/>
      <c r="B79" s="45"/>
      <c r="C79" s="44"/>
      <c r="D79" s="44"/>
    </row>
    <row r="80" spans="1:4" ht="12.75">
      <c r="A80" s="44"/>
      <c r="B80" s="45"/>
      <c r="C80" s="44"/>
      <c r="D80" s="44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  <row r="2104" spans="3:4" ht="12.75">
      <c r="C2104" s="15"/>
      <c r="D2104" s="15"/>
    </row>
    <row r="2105" spans="3:4" ht="12.75">
      <c r="C2105" s="15"/>
      <c r="D2105" s="15"/>
    </row>
    <row r="2106" spans="3:4" ht="12.75">
      <c r="C2106" s="15"/>
      <c r="D2106" s="15"/>
    </row>
    <row r="2107" spans="3:4" ht="12.75">
      <c r="C2107" s="15"/>
      <c r="D2107" s="15"/>
    </row>
    <row r="2108" spans="3:4" ht="12.75">
      <c r="C2108" s="15"/>
      <c r="D2108" s="15"/>
    </row>
    <row r="2109" spans="3:4" ht="12.75">
      <c r="C2109" s="15"/>
      <c r="D2109" s="15"/>
    </row>
    <row r="2110" spans="3:4" ht="12.75">
      <c r="C2110" s="15"/>
      <c r="D2110" s="15"/>
    </row>
    <row r="2111" spans="3:4" ht="12.75">
      <c r="C2111" s="15"/>
      <c r="D2111" s="15"/>
    </row>
    <row r="2112" spans="3:4" ht="12.75">
      <c r="C2112" s="15"/>
      <c r="D2112" s="15"/>
    </row>
    <row r="2113" spans="3:4" ht="12.75">
      <c r="C2113" s="15"/>
      <c r="D2113" s="15"/>
    </row>
    <row r="2114" spans="3:4" ht="12.75">
      <c r="C2114" s="15"/>
      <c r="D2114" s="15"/>
    </row>
    <row r="2115" spans="3:4" ht="12.75">
      <c r="C2115" s="15"/>
      <c r="D2115" s="15"/>
    </row>
    <row r="2116" spans="3:4" ht="12.75">
      <c r="C2116" s="15"/>
      <c r="D2116" s="15"/>
    </row>
    <row r="2117" spans="3:4" ht="12.75">
      <c r="C2117" s="15"/>
      <c r="D2117" s="15"/>
    </row>
    <row r="2118" spans="3:4" ht="12.75">
      <c r="C2118" s="15"/>
      <c r="D2118" s="15"/>
    </row>
    <row r="2119" spans="3:4" ht="12.75">
      <c r="C2119" s="15"/>
      <c r="D2119" s="15"/>
    </row>
    <row r="2120" spans="3:4" ht="12.75">
      <c r="C2120" s="15"/>
      <c r="D2120" s="15"/>
    </row>
    <row r="2121" spans="3:4" ht="12.75">
      <c r="C2121" s="15"/>
      <c r="D2121" s="15"/>
    </row>
    <row r="2122" spans="3:4" ht="12.75">
      <c r="C2122" s="15"/>
      <c r="D2122" s="15"/>
    </row>
    <row r="2123" spans="3:4" ht="12.75">
      <c r="C2123" s="15"/>
      <c r="D2123" s="15"/>
    </row>
    <row r="2124" spans="3:4" ht="12.75">
      <c r="C2124" s="15"/>
      <c r="D2124" s="15"/>
    </row>
    <row r="2125" spans="3:4" ht="12.75">
      <c r="C2125" s="15"/>
      <c r="D2125" s="15"/>
    </row>
    <row r="2126" spans="3:4" ht="12.75">
      <c r="C2126" s="15"/>
      <c r="D2126" s="15"/>
    </row>
    <row r="2127" spans="3:4" ht="12.75">
      <c r="C2127" s="15"/>
      <c r="D2127" s="15"/>
    </row>
    <row r="2128" spans="3:4" ht="12.75">
      <c r="C2128" s="15"/>
      <c r="D2128" s="15"/>
    </row>
    <row r="2129" spans="3:4" ht="12.75">
      <c r="C2129" s="15"/>
      <c r="D2129" s="15"/>
    </row>
    <row r="2130" spans="3:4" ht="12.75">
      <c r="C2130" s="15"/>
      <c r="D2130" s="15"/>
    </row>
    <row r="2131" spans="3:4" ht="12.75">
      <c r="C2131" s="15"/>
      <c r="D2131" s="15"/>
    </row>
    <row r="2132" spans="3:4" ht="12.75">
      <c r="C2132" s="15"/>
      <c r="D2132" s="15"/>
    </row>
    <row r="2133" spans="3:4" ht="12.75">
      <c r="C2133" s="15"/>
      <c r="D2133" s="15"/>
    </row>
    <row r="2134" spans="3:4" ht="12.75">
      <c r="C2134" s="15"/>
      <c r="D2134" s="15"/>
    </row>
    <row r="2135" spans="3:4" ht="12.75">
      <c r="C2135" s="15"/>
      <c r="D2135" s="15"/>
    </row>
    <row r="2136" spans="3:4" ht="12.75">
      <c r="C2136" s="15"/>
      <c r="D2136" s="15"/>
    </row>
    <row r="2137" spans="3:4" ht="12.75">
      <c r="C2137" s="15"/>
      <c r="D2137" s="15"/>
    </row>
    <row r="2138" spans="3:4" ht="12.75">
      <c r="C2138" s="15"/>
      <c r="D2138" s="15"/>
    </row>
    <row r="2139" spans="3:4" ht="12.75">
      <c r="C2139" s="15"/>
      <c r="D2139" s="15"/>
    </row>
    <row r="2140" spans="3:4" ht="12.75">
      <c r="C2140" s="15"/>
      <c r="D2140" s="15"/>
    </row>
    <row r="2141" spans="3:4" ht="12.75">
      <c r="C2141" s="15"/>
      <c r="D2141" s="15"/>
    </row>
    <row r="2142" spans="3:4" ht="12.75">
      <c r="C2142" s="15"/>
      <c r="D2142" s="15"/>
    </row>
    <row r="2143" spans="3:4" ht="12.75">
      <c r="C2143" s="15"/>
      <c r="D2143" s="15"/>
    </row>
    <row r="2144" spans="3:4" ht="12.75">
      <c r="C2144" s="15"/>
      <c r="D2144" s="15"/>
    </row>
    <row r="2145" spans="3:4" ht="12.75">
      <c r="C2145" s="15"/>
      <c r="D2145" s="15"/>
    </row>
    <row r="2146" spans="3:4" ht="12.75">
      <c r="C2146" s="15"/>
      <c r="D2146" s="15"/>
    </row>
    <row r="2147" spans="3:4" ht="12.75">
      <c r="C2147" s="15"/>
      <c r="D2147" s="15"/>
    </row>
    <row r="2148" spans="3:4" ht="12.75">
      <c r="C2148" s="15"/>
      <c r="D2148" s="15"/>
    </row>
    <row r="2149" spans="3:4" ht="12.75">
      <c r="C2149" s="15"/>
      <c r="D2149" s="15"/>
    </row>
    <row r="2150" spans="3:4" ht="12.75">
      <c r="C2150" s="15"/>
      <c r="D2150" s="15"/>
    </row>
    <row r="2151" spans="3:4" ht="12.75">
      <c r="C2151" s="15"/>
      <c r="D2151" s="15"/>
    </row>
    <row r="2152" spans="3:4" ht="12.75">
      <c r="C2152" s="15"/>
      <c r="D2152" s="15"/>
    </row>
    <row r="2153" spans="3:4" ht="12.75">
      <c r="C2153" s="15"/>
      <c r="D2153" s="15"/>
    </row>
    <row r="2154" spans="3:4" ht="12.75">
      <c r="C2154" s="15"/>
      <c r="D2154" s="15"/>
    </row>
    <row r="2155" spans="3:4" ht="12.75">
      <c r="C2155" s="15"/>
      <c r="D2155" s="15"/>
    </row>
    <row r="2156" spans="3:4" ht="12.75">
      <c r="C2156" s="15"/>
      <c r="D2156" s="15"/>
    </row>
    <row r="2157" spans="3:4" ht="12.75">
      <c r="C2157" s="15"/>
      <c r="D2157" s="15"/>
    </row>
    <row r="2158" spans="3:4" ht="12.75">
      <c r="C2158" s="15"/>
      <c r="D2158" s="15"/>
    </row>
    <row r="2159" spans="3:4" ht="12.75">
      <c r="C2159" s="15"/>
      <c r="D2159" s="15"/>
    </row>
    <row r="2160" spans="3:4" ht="12.75">
      <c r="C2160" s="15"/>
      <c r="D2160" s="15"/>
    </row>
    <row r="2161" spans="3:4" ht="12.75">
      <c r="C2161" s="15"/>
      <c r="D2161" s="15"/>
    </row>
    <row r="2162" spans="3:4" ht="12.75">
      <c r="C2162" s="15"/>
      <c r="D2162" s="15"/>
    </row>
    <row r="2163" spans="3:4" ht="12.75">
      <c r="C2163" s="15"/>
      <c r="D2163" s="15"/>
    </row>
    <row r="2164" spans="3:4" ht="12.75">
      <c r="C2164" s="15"/>
      <c r="D2164" s="15"/>
    </row>
    <row r="2165" spans="3:4" ht="12.75">
      <c r="C2165" s="15"/>
      <c r="D2165" s="15"/>
    </row>
    <row r="2166" spans="3:4" ht="12.75">
      <c r="C2166" s="15"/>
      <c r="D2166" s="15"/>
    </row>
    <row r="2167" spans="3:4" ht="12.75">
      <c r="C2167" s="15"/>
      <c r="D2167" s="15"/>
    </row>
    <row r="2168" spans="3:4" ht="12.75">
      <c r="C2168" s="15"/>
      <c r="D2168" s="15"/>
    </row>
    <row r="2169" spans="3:4" ht="12.75">
      <c r="C2169" s="15"/>
      <c r="D2169" s="15"/>
    </row>
    <row r="2170" spans="3:4" ht="12.75">
      <c r="C2170" s="15"/>
      <c r="D2170" s="15"/>
    </row>
    <row r="2171" spans="3:4" ht="12.75">
      <c r="C2171" s="15"/>
      <c r="D2171" s="15"/>
    </row>
    <row r="2172" spans="3:4" ht="12.75">
      <c r="C2172" s="15"/>
      <c r="D2172" s="15"/>
    </row>
    <row r="2173" spans="3:4" ht="12.75">
      <c r="C2173" s="15"/>
      <c r="D2173" s="15"/>
    </row>
    <row r="2174" spans="3:4" ht="12.75">
      <c r="C2174" s="15"/>
      <c r="D2174" s="15"/>
    </row>
    <row r="2175" spans="3:4" ht="12.75">
      <c r="C2175" s="15"/>
      <c r="D2175" s="15"/>
    </row>
    <row r="2176" spans="3:4" ht="12.75">
      <c r="C2176" s="15"/>
      <c r="D2176" s="15"/>
    </row>
    <row r="2177" spans="3:4" ht="12.75">
      <c r="C2177" s="15"/>
      <c r="D2177" s="15"/>
    </row>
    <row r="2178" spans="3:4" ht="12.75">
      <c r="C2178" s="15"/>
      <c r="D2178" s="15"/>
    </row>
    <row r="2179" spans="3:4" ht="12.75">
      <c r="C2179" s="15"/>
      <c r="D2179" s="15"/>
    </row>
    <row r="2180" spans="3:4" ht="12.75">
      <c r="C2180" s="15"/>
      <c r="D2180" s="15"/>
    </row>
    <row r="2181" spans="3:4" ht="12.75">
      <c r="C2181" s="15"/>
      <c r="D2181" s="15"/>
    </row>
    <row r="2182" spans="3:4" ht="12.75">
      <c r="C2182" s="15"/>
      <c r="D2182" s="15"/>
    </row>
    <row r="2183" spans="3:4" ht="12.75">
      <c r="C2183" s="15"/>
      <c r="D2183" s="15"/>
    </row>
    <row r="2184" spans="3:4" ht="12.75">
      <c r="C2184" s="15"/>
      <c r="D2184" s="15"/>
    </row>
    <row r="2185" spans="3:4" ht="12.75">
      <c r="C2185" s="15"/>
      <c r="D2185" s="15"/>
    </row>
    <row r="2186" spans="3:4" ht="12.75">
      <c r="C2186" s="15"/>
      <c r="D2186" s="15"/>
    </row>
    <row r="2187" spans="3:4" ht="12.75">
      <c r="C2187" s="15"/>
      <c r="D2187" s="15"/>
    </row>
    <row r="2188" spans="3:4" ht="12.75">
      <c r="C2188" s="15"/>
      <c r="D2188" s="15"/>
    </row>
    <row r="2189" spans="3:4" ht="12.75">
      <c r="C2189" s="15"/>
      <c r="D2189" s="15"/>
    </row>
    <row r="2190" spans="3:4" ht="12.75">
      <c r="C2190" s="15"/>
      <c r="D2190" s="15"/>
    </row>
    <row r="2191" spans="3:4" ht="12.75">
      <c r="C2191" s="15"/>
      <c r="D2191" s="15"/>
    </row>
    <row r="2192" spans="3:4" ht="12.75">
      <c r="C2192" s="15"/>
      <c r="D2192" s="15"/>
    </row>
    <row r="2193" spans="3:4" ht="12.75">
      <c r="C2193" s="15"/>
      <c r="D2193" s="15"/>
    </row>
    <row r="2194" spans="3:4" ht="12.75">
      <c r="C2194" s="15"/>
      <c r="D2194" s="15"/>
    </row>
    <row r="2195" spans="3:4" ht="12.75">
      <c r="C2195" s="15"/>
      <c r="D2195" s="15"/>
    </row>
    <row r="2196" spans="3:4" ht="12.75">
      <c r="C2196" s="15"/>
      <c r="D2196" s="15"/>
    </row>
    <row r="2197" spans="3:4" ht="12.75">
      <c r="C2197" s="15"/>
      <c r="D2197" s="15"/>
    </row>
    <row r="2198" spans="3:4" ht="12.75">
      <c r="C2198" s="15"/>
      <c r="D2198" s="15"/>
    </row>
    <row r="2199" spans="3:4" ht="12.75">
      <c r="C2199" s="15"/>
      <c r="D2199" s="15"/>
    </row>
    <row r="2200" spans="3:4" ht="12.75">
      <c r="C2200" s="15"/>
      <c r="D2200" s="15"/>
    </row>
    <row r="2201" spans="3:4" ht="12.75">
      <c r="C2201" s="15"/>
      <c r="D2201" s="15"/>
    </row>
    <row r="2202" spans="3:4" ht="12.75">
      <c r="C2202" s="15"/>
      <c r="D2202" s="15"/>
    </row>
    <row r="2203" spans="3:4" ht="12.75">
      <c r="C2203" s="15"/>
      <c r="D2203" s="15"/>
    </row>
    <row r="2204" spans="3:4" ht="12.75">
      <c r="C2204" s="15"/>
      <c r="D2204" s="15"/>
    </row>
    <row r="2205" spans="3:4" ht="12.75">
      <c r="C2205" s="15"/>
      <c r="D2205" s="15"/>
    </row>
    <row r="2206" spans="3:4" ht="12.75">
      <c r="C2206" s="15"/>
      <c r="D2206" s="15"/>
    </row>
    <row r="2207" spans="3:4" ht="12.75">
      <c r="C2207" s="15"/>
      <c r="D2207" s="15"/>
    </row>
    <row r="2208" spans="3:4" ht="12.75">
      <c r="C2208" s="15"/>
      <c r="D2208" s="15"/>
    </row>
    <row r="2209" spans="3:4" ht="12.75">
      <c r="C2209" s="15"/>
      <c r="D2209" s="15"/>
    </row>
    <row r="2210" spans="3:4" ht="12.75">
      <c r="C2210" s="15"/>
      <c r="D2210" s="15"/>
    </row>
    <row r="2211" spans="3:4" ht="12.75">
      <c r="C2211" s="15"/>
      <c r="D2211" s="15"/>
    </row>
    <row r="2212" spans="3:4" ht="12.75">
      <c r="C2212" s="15"/>
      <c r="D2212" s="15"/>
    </row>
    <row r="2213" spans="3:4" ht="12.75">
      <c r="C2213" s="15"/>
      <c r="D2213" s="15"/>
    </row>
    <row r="2214" spans="3:4" ht="12.75">
      <c r="C2214" s="15"/>
      <c r="D2214" s="15"/>
    </row>
    <row r="2215" spans="3:4" ht="12.75">
      <c r="C2215" s="15"/>
      <c r="D2215" s="15"/>
    </row>
    <row r="2216" spans="3:4" ht="12.75">
      <c r="C2216" s="15"/>
      <c r="D2216" s="15"/>
    </row>
    <row r="2217" spans="3:4" ht="12.75">
      <c r="C2217" s="15"/>
      <c r="D2217" s="15"/>
    </row>
    <row r="2218" spans="3:4" ht="12.75">
      <c r="C2218" s="15"/>
      <c r="D2218" s="15"/>
    </row>
    <row r="2219" spans="3:4" ht="12.75">
      <c r="C2219" s="15"/>
      <c r="D2219" s="15"/>
    </row>
    <row r="2220" spans="3:4" ht="12.75">
      <c r="C2220" s="15"/>
      <c r="D2220" s="15"/>
    </row>
    <row r="2221" spans="3:4" ht="12.75">
      <c r="C2221" s="15"/>
      <c r="D2221" s="15"/>
    </row>
    <row r="2222" spans="3:4" ht="12.75">
      <c r="C2222" s="15"/>
      <c r="D2222" s="15"/>
    </row>
    <row r="2223" spans="3:4" ht="12.75">
      <c r="C2223" s="15"/>
      <c r="D2223" s="15"/>
    </row>
    <row r="2224" spans="3:4" ht="12.75">
      <c r="C2224" s="15"/>
      <c r="D2224" s="15"/>
    </row>
    <row r="2225" spans="3:4" ht="12.75">
      <c r="C2225" s="15"/>
      <c r="D2225" s="15"/>
    </row>
    <row r="2226" spans="3:4" ht="12.75">
      <c r="C2226" s="15"/>
      <c r="D2226" s="15"/>
    </row>
    <row r="2227" spans="3:4" ht="12.75">
      <c r="C2227" s="15"/>
      <c r="D2227" s="15"/>
    </row>
    <row r="2228" spans="3:4" ht="12.75">
      <c r="C2228" s="15"/>
      <c r="D2228" s="15"/>
    </row>
    <row r="2229" spans="3:4" ht="12.75">
      <c r="C2229" s="15"/>
      <c r="D2229" s="15"/>
    </row>
    <row r="2230" spans="3:4" ht="12.75">
      <c r="C2230" s="15"/>
      <c r="D2230" s="15"/>
    </row>
    <row r="2231" spans="3:4" ht="12.75">
      <c r="C2231" s="15"/>
      <c r="D2231" s="15"/>
    </row>
    <row r="2232" spans="3:4" ht="12.75">
      <c r="C2232" s="15"/>
      <c r="D2232" s="15"/>
    </row>
    <row r="2233" spans="3:4" ht="12.75">
      <c r="C2233" s="15"/>
      <c r="D2233" s="15"/>
    </row>
    <row r="2234" spans="3:4" ht="12.75">
      <c r="C2234" s="15"/>
      <c r="D2234" s="15"/>
    </row>
    <row r="2235" spans="3:4" ht="12.75">
      <c r="C2235" s="15"/>
      <c r="D2235" s="15"/>
    </row>
    <row r="2236" spans="3:4" ht="12.75">
      <c r="C2236" s="15"/>
      <c r="D2236" s="15"/>
    </row>
    <row r="2237" spans="3:4" ht="12.75">
      <c r="C2237" s="15"/>
      <c r="D2237" s="15"/>
    </row>
    <row r="2238" spans="3:4" ht="12.75">
      <c r="C2238" s="15"/>
      <c r="D2238" s="15"/>
    </row>
    <row r="2239" spans="3:4" ht="12.75">
      <c r="C2239" s="15"/>
      <c r="D2239" s="15"/>
    </row>
    <row r="2240" spans="3:4" ht="12.75">
      <c r="C2240" s="15"/>
      <c r="D2240" s="15"/>
    </row>
    <row r="2241" spans="3:4" ht="12.75">
      <c r="C2241" s="15"/>
      <c r="D2241" s="15"/>
    </row>
    <row r="2242" spans="3:4" ht="12.75">
      <c r="C2242" s="15"/>
      <c r="D2242" s="15"/>
    </row>
    <row r="2243" spans="3:4" ht="12.75">
      <c r="C2243" s="15"/>
      <c r="D2243" s="15"/>
    </row>
    <row r="2244" spans="3:4" ht="12.75">
      <c r="C2244" s="15"/>
      <c r="D2244" s="15"/>
    </row>
    <row r="2245" spans="3:4" ht="12.75">
      <c r="C2245" s="15"/>
      <c r="D2245" s="15"/>
    </row>
    <row r="2246" spans="3:4" ht="12.75">
      <c r="C2246" s="15"/>
      <c r="D2246" s="15"/>
    </row>
    <row r="2247" spans="3:4" ht="12.75">
      <c r="C2247" s="15"/>
      <c r="D2247" s="15"/>
    </row>
    <row r="2248" spans="3:4" ht="12.75">
      <c r="C2248" s="15"/>
      <c r="D2248" s="15"/>
    </row>
    <row r="2249" spans="3:4" ht="12.75">
      <c r="C2249" s="15"/>
      <c r="D2249" s="15"/>
    </row>
    <row r="2250" spans="3:4" ht="12.75">
      <c r="C2250" s="15"/>
      <c r="D2250" s="15"/>
    </row>
    <row r="2251" spans="3:4" ht="12.75">
      <c r="C2251" s="15"/>
      <c r="D2251" s="15"/>
    </row>
    <row r="2252" spans="3:4" ht="12.75">
      <c r="C2252" s="15"/>
      <c r="D2252" s="15"/>
    </row>
    <row r="2253" spans="3:4" ht="12.75">
      <c r="C2253" s="15"/>
      <c r="D2253" s="15"/>
    </row>
    <row r="2254" spans="3:4" ht="12.75">
      <c r="C2254" s="15"/>
      <c r="D2254" s="15"/>
    </row>
    <row r="2255" spans="3:4" ht="12.75">
      <c r="C2255" s="15"/>
      <c r="D2255" s="15"/>
    </row>
    <row r="2256" spans="3:4" ht="12.75">
      <c r="C2256" s="15"/>
      <c r="D2256" s="15"/>
    </row>
    <row r="2257" spans="3:4" ht="12.75">
      <c r="C2257" s="15"/>
      <c r="D2257" s="15"/>
    </row>
    <row r="2258" spans="3:4" ht="12.75">
      <c r="C2258" s="15"/>
      <c r="D2258" s="15"/>
    </row>
    <row r="2259" spans="3:4" ht="12.75">
      <c r="C2259" s="15"/>
      <c r="D2259" s="15"/>
    </row>
    <row r="2260" spans="3:4" ht="12.75">
      <c r="C2260" s="15"/>
      <c r="D2260" s="15"/>
    </row>
    <row r="2261" spans="3:4" ht="12.75">
      <c r="C2261" s="15"/>
      <c r="D2261" s="15"/>
    </row>
    <row r="2262" spans="3:4" ht="12.75">
      <c r="C2262" s="15"/>
      <c r="D2262" s="15"/>
    </row>
    <row r="2263" spans="3:4" ht="12.75">
      <c r="C2263" s="15"/>
      <c r="D2263" s="15"/>
    </row>
    <row r="2264" spans="3:4" ht="12.75">
      <c r="C2264" s="15"/>
      <c r="D2264" s="15"/>
    </row>
    <row r="2265" spans="3:4" ht="12.75">
      <c r="C2265" s="15"/>
      <c r="D2265" s="15"/>
    </row>
    <row r="2266" spans="3:4" ht="12.75">
      <c r="C2266" s="15"/>
      <c r="D2266" s="15"/>
    </row>
    <row r="2267" spans="3:4" ht="12.75">
      <c r="C2267" s="15"/>
      <c r="D2267" s="15"/>
    </row>
    <row r="2268" spans="3:4" ht="12.75">
      <c r="C2268" s="15"/>
      <c r="D2268" s="15"/>
    </row>
    <row r="2269" spans="3:4" ht="12.75">
      <c r="C2269" s="15"/>
      <c r="D2269" s="15"/>
    </row>
    <row r="2270" spans="3:4" ht="12.75">
      <c r="C2270" s="15"/>
      <c r="D2270" s="15"/>
    </row>
    <row r="2271" spans="3:4" ht="12.75">
      <c r="C2271" s="15"/>
      <c r="D2271" s="15"/>
    </row>
    <row r="2272" spans="3:4" ht="12.75">
      <c r="C2272" s="15"/>
      <c r="D2272" s="15"/>
    </row>
    <row r="2273" spans="3:4" ht="12.75">
      <c r="C2273" s="15"/>
      <c r="D2273" s="15"/>
    </row>
    <row r="2274" spans="3:4" ht="12.75">
      <c r="C2274" s="15"/>
      <c r="D2274" s="15"/>
    </row>
    <row r="2275" spans="3:4" ht="12.75">
      <c r="C2275" s="15"/>
      <c r="D2275" s="15"/>
    </row>
    <row r="2276" spans="3:4" ht="12.75">
      <c r="C2276" s="15"/>
      <c r="D2276" s="15"/>
    </row>
    <row r="2277" spans="3:4" ht="12.75">
      <c r="C2277" s="15"/>
      <c r="D2277" s="15"/>
    </row>
    <row r="2278" spans="3:4" ht="12.75">
      <c r="C2278" s="15"/>
      <c r="D2278" s="15"/>
    </row>
    <row r="2279" spans="3:4" ht="12.75">
      <c r="C2279" s="15"/>
      <c r="D2279" s="15"/>
    </row>
    <row r="2280" spans="3:4" ht="12.75">
      <c r="C2280" s="15"/>
      <c r="D2280" s="15"/>
    </row>
    <row r="2281" spans="3:4" ht="12.75">
      <c r="C2281" s="15"/>
      <c r="D2281" s="15"/>
    </row>
    <row r="2282" spans="3:4" ht="12.75">
      <c r="C2282" s="15"/>
      <c r="D2282" s="15"/>
    </row>
    <row r="2283" spans="3:4" ht="12.75">
      <c r="C2283" s="15"/>
      <c r="D2283" s="15"/>
    </row>
    <row r="2284" spans="3:4" ht="12.75">
      <c r="C2284" s="15"/>
      <c r="D2284" s="15"/>
    </row>
    <row r="2285" spans="3:4" ht="12.75">
      <c r="C2285" s="15"/>
      <c r="D2285" s="15"/>
    </row>
    <row r="2286" spans="3:4" ht="12.75">
      <c r="C2286" s="15"/>
      <c r="D2286" s="15"/>
    </row>
    <row r="2287" spans="3:4" ht="12.75">
      <c r="C2287" s="15"/>
      <c r="D2287" s="15"/>
    </row>
    <row r="2288" spans="3:4" ht="12.75">
      <c r="C2288" s="15"/>
      <c r="D2288" s="15"/>
    </row>
    <row r="2289" spans="3:4" ht="12.75">
      <c r="C2289" s="15"/>
      <c r="D2289" s="15"/>
    </row>
    <row r="2290" spans="3:4" ht="12.75">
      <c r="C2290" s="15"/>
      <c r="D2290" s="15"/>
    </row>
    <row r="2291" spans="3:4" ht="12.75">
      <c r="C2291" s="15"/>
      <c r="D2291" s="15"/>
    </row>
    <row r="2292" spans="3:4" ht="12.75">
      <c r="C2292" s="15"/>
      <c r="D2292" s="15"/>
    </row>
    <row r="2293" spans="3:4" ht="12.75">
      <c r="C2293" s="15"/>
      <c r="D2293" s="15"/>
    </row>
    <row r="2294" spans="3:4" ht="12.75">
      <c r="C2294" s="15"/>
      <c r="D2294" s="15"/>
    </row>
    <row r="2295" spans="3:4" ht="12.75">
      <c r="C2295" s="15"/>
      <c r="D2295" s="15"/>
    </row>
    <row r="2296" spans="3:4" ht="12.75">
      <c r="C2296" s="15"/>
      <c r="D2296" s="15"/>
    </row>
    <row r="2297" spans="3:4" ht="12.75">
      <c r="C2297" s="15"/>
      <c r="D2297" s="15"/>
    </row>
    <row r="2298" spans="3:4" ht="12.75">
      <c r="C2298" s="15"/>
      <c r="D2298" s="15"/>
    </row>
    <row r="2299" spans="3:4" ht="12.75">
      <c r="C2299" s="15"/>
      <c r="D2299" s="15"/>
    </row>
    <row r="2300" spans="3:4" ht="12.75">
      <c r="C2300" s="15"/>
      <c r="D2300" s="15"/>
    </row>
    <row r="2301" spans="3:4" ht="12.75">
      <c r="C2301" s="15"/>
      <c r="D2301" s="15"/>
    </row>
    <row r="2302" spans="3:4" ht="12.75">
      <c r="C2302" s="15"/>
      <c r="D2302" s="15"/>
    </row>
    <row r="2303" spans="3:4" ht="12.75">
      <c r="C2303" s="15"/>
      <c r="D2303" s="15"/>
    </row>
    <row r="2304" spans="3:4" ht="12.75">
      <c r="C2304" s="15"/>
      <c r="D2304" s="15"/>
    </row>
    <row r="2305" spans="3:4" ht="12.75">
      <c r="C2305" s="15"/>
      <c r="D2305" s="15"/>
    </row>
    <row r="2306" spans="3:4" ht="12.75">
      <c r="C2306" s="15"/>
      <c r="D2306" s="15"/>
    </row>
    <row r="2307" spans="3:4" ht="12.75">
      <c r="C2307" s="15"/>
      <c r="D2307" s="15"/>
    </row>
    <row r="2308" spans="3:4" ht="12.75">
      <c r="C2308" s="15"/>
      <c r="D2308" s="15"/>
    </row>
    <row r="2309" spans="3:4" ht="12.75">
      <c r="C2309" s="15"/>
      <c r="D2309" s="15"/>
    </row>
    <row r="2310" spans="3:4" ht="12.75">
      <c r="C2310" s="15"/>
      <c r="D2310" s="15"/>
    </row>
    <row r="2311" spans="3:4" ht="12.75">
      <c r="C2311" s="15"/>
      <c r="D2311" s="15"/>
    </row>
    <row r="2312" spans="3:4" ht="12.75">
      <c r="C2312" s="15"/>
      <c r="D2312" s="15"/>
    </row>
    <row r="2313" spans="3:4" ht="12.75">
      <c r="C2313" s="15"/>
      <c r="D2313" s="15"/>
    </row>
    <row r="2314" spans="3:4" ht="12.75">
      <c r="C2314" s="15"/>
      <c r="D2314" s="15"/>
    </row>
    <row r="2315" spans="3:4" ht="12.75">
      <c r="C2315" s="15"/>
      <c r="D2315" s="15"/>
    </row>
    <row r="2316" spans="3:4" ht="12.75">
      <c r="C2316" s="15"/>
      <c r="D2316" s="15"/>
    </row>
    <row r="2317" spans="3:4" ht="12.75">
      <c r="C2317" s="15"/>
      <c r="D2317" s="15"/>
    </row>
    <row r="2318" spans="3:4" ht="12.75">
      <c r="C2318" s="15"/>
      <c r="D2318" s="15"/>
    </row>
    <row r="2319" spans="3:4" ht="12.75">
      <c r="C2319" s="15"/>
      <c r="D2319" s="15"/>
    </row>
    <row r="2320" spans="3:4" ht="12.75">
      <c r="C2320" s="15"/>
      <c r="D2320" s="15"/>
    </row>
    <row r="2321" spans="3:4" ht="12.75">
      <c r="C2321" s="15"/>
      <c r="D2321" s="15"/>
    </row>
    <row r="2322" spans="3:4" ht="12.75">
      <c r="C2322" s="15"/>
      <c r="D2322" s="15"/>
    </row>
    <row r="2323" spans="3:4" ht="12.75">
      <c r="C2323" s="15"/>
      <c r="D2323" s="15"/>
    </row>
    <row r="2324" spans="3:4" ht="12.75">
      <c r="C2324" s="15"/>
      <c r="D2324" s="15"/>
    </row>
    <row r="2325" spans="3:4" ht="12.75">
      <c r="C2325" s="15"/>
      <c r="D2325" s="15"/>
    </row>
    <row r="2326" spans="3:4" ht="12.75">
      <c r="C2326" s="15"/>
      <c r="D2326" s="15"/>
    </row>
    <row r="2327" spans="3:4" ht="12.75">
      <c r="C2327" s="15"/>
      <c r="D2327" s="15"/>
    </row>
    <row r="2328" spans="3:4" ht="12.75">
      <c r="C2328" s="15"/>
      <c r="D2328" s="15"/>
    </row>
    <row r="2329" spans="3:4" ht="12.75">
      <c r="C2329" s="15"/>
      <c r="D2329" s="15"/>
    </row>
    <row r="2330" spans="3:4" ht="12.75">
      <c r="C2330" s="15"/>
      <c r="D2330" s="15"/>
    </row>
    <row r="2331" spans="3:4" ht="12.75">
      <c r="C2331" s="15"/>
      <c r="D2331" s="15"/>
    </row>
    <row r="2332" spans="3:4" ht="12.75">
      <c r="C2332" s="15"/>
      <c r="D2332" s="15"/>
    </row>
    <row r="2333" spans="3:4" ht="12.75">
      <c r="C2333" s="15"/>
      <c r="D2333" s="15"/>
    </row>
    <row r="2334" spans="3:4" ht="12.75">
      <c r="C2334" s="15"/>
      <c r="D2334" s="15"/>
    </row>
    <row r="2335" spans="3:4" ht="12.75">
      <c r="C2335" s="15"/>
      <c r="D2335" s="15"/>
    </row>
    <row r="2336" spans="3:4" ht="12.75">
      <c r="C2336" s="15"/>
      <c r="D2336" s="15"/>
    </row>
    <row r="2337" spans="3:4" ht="12.75">
      <c r="C2337" s="15"/>
      <c r="D2337" s="15"/>
    </row>
    <row r="2338" spans="3:4" ht="12.75">
      <c r="C2338" s="15"/>
      <c r="D2338" s="15"/>
    </row>
    <row r="2339" spans="3:4" ht="12.75">
      <c r="C2339" s="15"/>
      <c r="D2339" s="15"/>
    </row>
    <row r="2340" spans="3:4" ht="12.75">
      <c r="C2340" s="15"/>
      <c r="D2340" s="15"/>
    </row>
    <row r="2341" spans="3:4" ht="12.75">
      <c r="C2341" s="15"/>
      <c r="D2341" s="15"/>
    </row>
    <row r="2342" spans="3:4" ht="12.75">
      <c r="C2342" s="15"/>
      <c r="D2342" s="15"/>
    </row>
    <row r="2343" spans="3:4" ht="12.75">
      <c r="C2343" s="15"/>
      <c r="D2343" s="15"/>
    </row>
    <row r="2344" spans="3:4" ht="12.75">
      <c r="C2344" s="15"/>
      <c r="D2344" s="15"/>
    </row>
    <row r="2345" spans="3:4" ht="12.75">
      <c r="C2345" s="15"/>
      <c r="D2345" s="15"/>
    </row>
    <row r="2346" spans="3:4" ht="12.75">
      <c r="C2346" s="15"/>
      <c r="D2346" s="15"/>
    </row>
    <row r="2347" spans="3:4" ht="12.75">
      <c r="C2347" s="15"/>
      <c r="D2347" s="15"/>
    </row>
    <row r="2348" spans="3:4" ht="12.75">
      <c r="C2348" s="15"/>
      <c r="D2348" s="15"/>
    </row>
    <row r="2349" spans="3:4" ht="12.75">
      <c r="C2349" s="15"/>
      <c r="D2349" s="15"/>
    </row>
    <row r="2350" spans="3:4" ht="12.75">
      <c r="C2350" s="15"/>
      <c r="D2350" s="15"/>
    </row>
    <row r="2351" spans="3:4" ht="12.75">
      <c r="C2351" s="15"/>
      <c r="D2351" s="15"/>
    </row>
    <row r="2352" spans="3:4" ht="12.75">
      <c r="C2352" s="15"/>
      <c r="D2352" s="15"/>
    </row>
    <row r="2353" spans="3:4" ht="12.75">
      <c r="C2353" s="15"/>
      <c r="D2353" s="15"/>
    </row>
    <row r="2354" spans="3:4" ht="12.75">
      <c r="C2354" s="15"/>
      <c r="D2354" s="15"/>
    </row>
    <row r="2355" spans="3:4" ht="12.75">
      <c r="C2355" s="15"/>
      <c r="D2355" s="15"/>
    </row>
    <row r="2356" spans="3:4" ht="12.75">
      <c r="C2356" s="15"/>
      <c r="D2356" s="15"/>
    </row>
    <row r="2357" spans="3:4" ht="12.75">
      <c r="C2357" s="15"/>
      <c r="D2357" s="15"/>
    </row>
    <row r="2358" spans="3:4" ht="12.75">
      <c r="C2358" s="15"/>
      <c r="D2358" s="15"/>
    </row>
    <row r="2359" spans="3:4" ht="12.75">
      <c r="C2359" s="15"/>
      <c r="D2359" s="15"/>
    </row>
    <row r="2360" spans="3:4" ht="12.75">
      <c r="C2360" s="15"/>
      <c r="D2360" s="15"/>
    </row>
    <row r="2361" spans="3:4" ht="12.75">
      <c r="C2361" s="15"/>
      <c r="D2361" s="15"/>
    </row>
    <row r="2362" spans="3:4" ht="12.75">
      <c r="C2362" s="15"/>
      <c r="D2362" s="15"/>
    </row>
    <row r="2363" spans="3:4" ht="12.75">
      <c r="C2363" s="15"/>
      <c r="D2363" s="15"/>
    </row>
    <row r="2364" spans="3:4" ht="12.75">
      <c r="C2364" s="15"/>
      <c r="D2364" s="15"/>
    </row>
    <row r="2365" spans="3:4" ht="12.75">
      <c r="C2365" s="15"/>
      <c r="D2365" s="15"/>
    </row>
    <row r="2366" spans="3:4" ht="12.75">
      <c r="C2366" s="15"/>
      <c r="D2366" s="15"/>
    </row>
    <row r="2367" spans="3:4" ht="12.75">
      <c r="C2367" s="15"/>
      <c r="D2367" s="15"/>
    </row>
    <row r="2368" spans="3:4" ht="12.75">
      <c r="C2368" s="15"/>
      <c r="D2368" s="15"/>
    </row>
    <row r="2369" spans="3:4" ht="12.75">
      <c r="C2369" s="15"/>
      <c r="D2369" s="15"/>
    </row>
    <row r="2370" spans="3:4" ht="12.75">
      <c r="C2370" s="15"/>
      <c r="D2370" s="15"/>
    </row>
    <row r="2371" spans="3:4" ht="12.75">
      <c r="C2371" s="15"/>
      <c r="D2371" s="15"/>
    </row>
    <row r="2372" spans="3:4" ht="12.75">
      <c r="C2372" s="15"/>
      <c r="D2372" s="15"/>
    </row>
    <row r="2373" spans="3:4" ht="12.75">
      <c r="C2373" s="15"/>
      <c r="D2373" s="15"/>
    </row>
    <row r="2374" spans="3:4" ht="12.75">
      <c r="C2374" s="15"/>
      <c r="D2374" s="15"/>
    </row>
    <row r="2375" spans="3:4" ht="12.75">
      <c r="C2375" s="15"/>
      <c r="D2375" s="15"/>
    </row>
    <row r="2376" spans="3:4" ht="12.75">
      <c r="C2376" s="15"/>
      <c r="D2376" s="15"/>
    </row>
    <row r="2377" spans="3:4" ht="12.75">
      <c r="C2377" s="15"/>
      <c r="D2377" s="15"/>
    </row>
    <row r="2378" spans="3:4" ht="12.75">
      <c r="C2378" s="15"/>
      <c r="D2378" s="15"/>
    </row>
    <row r="2379" spans="3:4" ht="12.75">
      <c r="C2379" s="15"/>
      <c r="D2379" s="15"/>
    </row>
    <row r="2380" spans="3:4" ht="12.75">
      <c r="C2380" s="15"/>
      <c r="D2380" s="15"/>
    </row>
    <row r="2381" spans="3:4" ht="12.75">
      <c r="C2381" s="15"/>
      <c r="D2381" s="15"/>
    </row>
    <row r="2382" spans="3:4" ht="12.75">
      <c r="C2382" s="15"/>
      <c r="D2382" s="15"/>
    </row>
    <row r="2383" spans="3:4" ht="12.75">
      <c r="C2383" s="15"/>
      <c r="D2383" s="15"/>
    </row>
    <row r="2384" spans="3:4" ht="12.75">
      <c r="C2384" s="15"/>
      <c r="D2384" s="15"/>
    </row>
    <row r="2385" spans="3:4" ht="12.75">
      <c r="C2385" s="15"/>
      <c r="D2385" s="15"/>
    </row>
    <row r="2386" spans="3:4" ht="12.75">
      <c r="C2386" s="15"/>
      <c r="D2386" s="15"/>
    </row>
    <row r="2387" spans="3:4" ht="12.75">
      <c r="C2387" s="15"/>
      <c r="D2387" s="15"/>
    </row>
    <row r="2388" spans="3:4" ht="12.75">
      <c r="C2388" s="15"/>
      <c r="D2388" s="15"/>
    </row>
    <row r="2389" spans="3:4" ht="12.75">
      <c r="C2389" s="15"/>
      <c r="D2389" s="15"/>
    </row>
    <row r="2390" spans="3:4" ht="12.75">
      <c r="C2390" s="15"/>
      <c r="D2390" s="15"/>
    </row>
    <row r="2391" spans="3:4" ht="12.75">
      <c r="C2391" s="15"/>
      <c r="D2391" s="15"/>
    </row>
    <row r="2392" spans="3:4" ht="12.75">
      <c r="C2392" s="15"/>
      <c r="D2392" s="15"/>
    </row>
    <row r="2393" spans="3:4" ht="12.75">
      <c r="C2393" s="15"/>
      <c r="D2393" s="15"/>
    </row>
    <row r="2394" spans="3:4" ht="12.75">
      <c r="C2394" s="15"/>
      <c r="D2394" s="15"/>
    </row>
    <row r="2395" spans="3:4" ht="12.75">
      <c r="C2395" s="15"/>
      <c r="D2395" s="15"/>
    </row>
    <row r="2396" spans="3:4" ht="12.75">
      <c r="C2396" s="15"/>
      <c r="D2396" s="15"/>
    </row>
    <row r="2397" spans="3:4" ht="12.75">
      <c r="C2397" s="15"/>
      <c r="D2397" s="15"/>
    </row>
    <row r="2398" spans="3:4" ht="12.75">
      <c r="C2398" s="15"/>
      <c r="D2398" s="15"/>
    </row>
    <row r="2399" spans="3:4" ht="12.75">
      <c r="C2399" s="15"/>
      <c r="D2399" s="15"/>
    </row>
    <row r="2400" spans="3:4" ht="12.75">
      <c r="C2400" s="15"/>
      <c r="D2400" s="15"/>
    </row>
    <row r="2401" spans="3:4" ht="12.75">
      <c r="C2401" s="15"/>
      <c r="D2401" s="15"/>
    </row>
    <row r="2402" spans="3:4" ht="12.75">
      <c r="C2402" s="15"/>
      <c r="D2402" s="15"/>
    </row>
    <row r="2403" spans="3:4" ht="12.75">
      <c r="C2403" s="15"/>
      <c r="D2403" s="15"/>
    </row>
    <row r="2404" spans="3:4" ht="12.75">
      <c r="C2404" s="15"/>
      <c r="D2404" s="15"/>
    </row>
    <row r="2405" spans="3:4" ht="12.75">
      <c r="C2405" s="15"/>
      <c r="D2405" s="15"/>
    </row>
    <row r="2406" spans="3:4" ht="12.75">
      <c r="C2406" s="15"/>
      <c r="D2406" s="15"/>
    </row>
    <row r="2407" spans="3:4" ht="12.75">
      <c r="C2407" s="15"/>
      <c r="D2407" s="15"/>
    </row>
    <row r="2408" spans="3:4" ht="12.75">
      <c r="C2408" s="15"/>
      <c r="D2408" s="15"/>
    </row>
    <row r="2409" spans="3:4" ht="12.75">
      <c r="C2409" s="15"/>
      <c r="D2409" s="15"/>
    </row>
    <row r="2410" spans="3:4" ht="12.75">
      <c r="C2410" s="15"/>
      <c r="D2410" s="15"/>
    </row>
    <row r="2411" spans="3:4" ht="12.75">
      <c r="C2411" s="15"/>
      <c r="D2411" s="15"/>
    </row>
    <row r="2412" spans="3:4" ht="12.75">
      <c r="C2412" s="15"/>
      <c r="D2412" s="15"/>
    </row>
    <row r="2413" spans="3:4" ht="12.75">
      <c r="C2413" s="15"/>
      <c r="D2413" s="15"/>
    </row>
    <row r="2414" spans="3:4" ht="12.75">
      <c r="C2414" s="15"/>
      <c r="D2414" s="15"/>
    </row>
    <row r="2415" spans="3:4" ht="12.75">
      <c r="C2415" s="15"/>
      <c r="D2415" s="15"/>
    </row>
    <row r="2416" spans="3:4" ht="12.75">
      <c r="C2416" s="15"/>
      <c r="D2416" s="15"/>
    </row>
    <row r="2417" spans="3:4" ht="12.75">
      <c r="C2417" s="15"/>
      <c r="D2417" s="15"/>
    </row>
    <row r="2418" spans="3:4" ht="12.75">
      <c r="C2418" s="15"/>
      <c r="D2418" s="15"/>
    </row>
    <row r="2419" spans="3:4" ht="12.75">
      <c r="C2419" s="15"/>
      <c r="D2419" s="15"/>
    </row>
    <row r="2420" spans="3:4" ht="12.75">
      <c r="C2420" s="15"/>
      <c r="D2420" s="15"/>
    </row>
    <row r="2421" spans="3:4" ht="12.75">
      <c r="C2421" s="15"/>
      <c r="D2421" s="15"/>
    </row>
    <row r="2422" spans="3:4" ht="12.75">
      <c r="C2422" s="15"/>
      <c r="D2422" s="15"/>
    </row>
    <row r="2423" spans="3:4" ht="12.75">
      <c r="C2423" s="15"/>
      <c r="D2423" s="15"/>
    </row>
    <row r="2424" spans="3:4" ht="12.75">
      <c r="C2424" s="15"/>
      <c r="D2424" s="15"/>
    </row>
    <row r="2425" spans="3:4" ht="12.75">
      <c r="C2425" s="15"/>
      <c r="D2425" s="15"/>
    </row>
    <row r="2426" spans="3:4" ht="12.75">
      <c r="C2426" s="15"/>
      <c r="D2426" s="15"/>
    </row>
    <row r="2427" spans="3:4" ht="12.75">
      <c r="C2427" s="15"/>
      <c r="D2427" s="15"/>
    </row>
    <row r="2428" spans="3:4" ht="12.75">
      <c r="C2428" s="15"/>
      <c r="D2428" s="15"/>
    </row>
    <row r="2429" spans="3:4" ht="12.75">
      <c r="C2429" s="15"/>
      <c r="D2429" s="15"/>
    </row>
    <row r="2430" spans="3:4" ht="12.75">
      <c r="C2430" s="15"/>
      <c r="D2430" s="15"/>
    </row>
    <row r="2431" spans="3:4" ht="12.75">
      <c r="C2431" s="15"/>
      <c r="D2431" s="15"/>
    </row>
    <row r="2432" spans="3:4" ht="12.75">
      <c r="C2432" s="15"/>
      <c r="D2432" s="15"/>
    </row>
    <row r="2433" spans="3:4" ht="12.75">
      <c r="C2433" s="15"/>
      <c r="D2433" s="15"/>
    </row>
    <row r="2434" spans="3:4" ht="12.75">
      <c r="C2434" s="15"/>
      <c r="D2434" s="15"/>
    </row>
    <row r="2435" spans="3:4" ht="12.75">
      <c r="C2435" s="15"/>
      <c r="D2435" s="15"/>
    </row>
    <row r="2436" spans="3:4" ht="12.75">
      <c r="C2436" s="15"/>
      <c r="D2436" s="15"/>
    </row>
    <row r="2437" spans="3:4" ht="12.75">
      <c r="C2437" s="15"/>
      <c r="D2437" s="15"/>
    </row>
    <row r="2438" spans="3:4" ht="12.75">
      <c r="C2438" s="15"/>
      <c r="D2438" s="15"/>
    </row>
    <row r="2439" spans="3:4" ht="12.75">
      <c r="C2439" s="15"/>
      <c r="D2439" s="15"/>
    </row>
    <row r="2440" spans="3:4" ht="12.75">
      <c r="C2440" s="15"/>
      <c r="D2440" s="15"/>
    </row>
    <row r="2441" spans="3:4" ht="12.75">
      <c r="C2441" s="15"/>
      <c r="D2441" s="15"/>
    </row>
    <row r="2442" spans="3:4" ht="12.75">
      <c r="C2442" s="15"/>
      <c r="D2442" s="15"/>
    </row>
    <row r="2443" spans="3:4" ht="12.75">
      <c r="C2443" s="15"/>
      <c r="D2443" s="15"/>
    </row>
    <row r="2444" spans="3:4" ht="12.75">
      <c r="C2444" s="15"/>
      <c r="D2444" s="15"/>
    </row>
    <row r="2445" spans="3:4" ht="12.75">
      <c r="C2445" s="15"/>
      <c r="D2445" s="15"/>
    </row>
    <row r="2446" spans="3:4" ht="12.75">
      <c r="C2446" s="15"/>
      <c r="D2446" s="15"/>
    </row>
    <row r="2447" spans="3:4" ht="12.75">
      <c r="C2447" s="15"/>
      <c r="D2447" s="15"/>
    </row>
    <row r="2448" spans="3:4" ht="12.75">
      <c r="C2448" s="15"/>
      <c r="D2448" s="15"/>
    </row>
    <row r="2449" spans="3:4" ht="12.75">
      <c r="C2449" s="15"/>
      <c r="D2449" s="15"/>
    </row>
    <row r="2450" spans="3:4" ht="12.75">
      <c r="C2450" s="15"/>
      <c r="D2450" s="15"/>
    </row>
    <row r="2451" spans="3:4" ht="12.75">
      <c r="C2451" s="15"/>
      <c r="D2451" s="15"/>
    </row>
    <row r="2452" spans="3:4" ht="12.75">
      <c r="C2452" s="15"/>
      <c r="D2452" s="15"/>
    </row>
    <row r="2453" spans="3:4" ht="12.75">
      <c r="C2453" s="15"/>
      <c r="D2453" s="15"/>
    </row>
    <row r="2454" spans="3:4" ht="12.75">
      <c r="C2454" s="15"/>
      <c r="D2454" s="15"/>
    </row>
    <row r="2455" spans="3:4" ht="12.75">
      <c r="C2455" s="15"/>
      <c r="D2455" s="15"/>
    </row>
    <row r="2456" spans="3:4" ht="12.75">
      <c r="C2456" s="15"/>
      <c r="D2456" s="15"/>
    </row>
    <row r="2457" spans="3:4" ht="12.75">
      <c r="C2457" s="15"/>
      <c r="D2457" s="15"/>
    </row>
    <row r="2458" spans="3:4" ht="12.75">
      <c r="C2458" s="15"/>
      <c r="D2458" s="15"/>
    </row>
    <row r="2459" spans="3:4" ht="12.75">
      <c r="C2459" s="15"/>
      <c r="D2459" s="15"/>
    </row>
    <row r="2460" spans="3:4" ht="12.75">
      <c r="C2460" s="15"/>
      <c r="D2460" s="15"/>
    </row>
    <row r="2461" spans="3:4" ht="12.75">
      <c r="C2461" s="15"/>
      <c r="D2461" s="15"/>
    </row>
    <row r="2462" spans="3:4" ht="12.75">
      <c r="C2462" s="15"/>
      <c r="D2462" s="15"/>
    </row>
    <row r="2463" spans="3:4" ht="12.75">
      <c r="C2463" s="15"/>
      <c r="D2463" s="15"/>
    </row>
    <row r="2464" spans="3:4" ht="12.75">
      <c r="C2464" s="15"/>
      <c r="D2464" s="15"/>
    </row>
    <row r="2465" spans="3:4" ht="12.75">
      <c r="C2465" s="15"/>
      <c r="D2465" s="15"/>
    </row>
    <row r="2466" spans="3:4" ht="12.75">
      <c r="C2466" s="15"/>
      <c r="D2466" s="15"/>
    </row>
    <row r="2467" spans="3:4" ht="12.75">
      <c r="C2467" s="15"/>
      <c r="D2467" s="15"/>
    </row>
    <row r="2468" spans="3:4" ht="12.75">
      <c r="C2468" s="15"/>
      <c r="D2468" s="15"/>
    </row>
    <row r="2469" spans="3:4" ht="12.75">
      <c r="C2469" s="15"/>
      <c r="D2469" s="15"/>
    </row>
    <row r="2470" spans="3:4" ht="12.75">
      <c r="C2470" s="15"/>
      <c r="D2470" s="15"/>
    </row>
    <row r="2471" spans="3:4" ht="12.75">
      <c r="C2471" s="15"/>
      <c r="D2471" s="15"/>
    </row>
    <row r="2472" spans="3:4" ht="12.75">
      <c r="C2472" s="15"/>
      <c r="D2472" s="15"/>
    </row>
    <row r="2473" spans="3:4" ht="12.75">
      <c r="C2473" s="15"/>
      <c r="D2473" s="15"/>
    </row>
    <row r="2474" spans="3:4" ht="12.75">
      <c r="C2474" s="15"/>
      <c r="D2474" s="15"/>
    </row>
    <row r="2475" spans="3:4" ht="12.75">
      <c r="C2475" s="15"/>
      <c r="D2475" s="15"/>
    </row>
    <row r="2476" spans="3:4" ht="12.75">
      <c r="C2476" s="15"/>
      <c r="D2476" s="15"/>
    </row>
    <row r="2477" spans="3:4" ht="12.75">
      <c r="C2477" s="15"/>
      <c r="D2477" s="15"/>
    </row>
    <row r="2478" spans="3:4" ht="12.75">
      <c r="C2478" s="15"/>
      <c r="D2478" s="15"/>
    </row>
    <row r="2479" spans="3:4" ht="12.75">
      <c r="C2479" s="15"/>
      <c r="D2479" s="15"/>
    </row>
    <row r="2480" spans="3:4" ht="12.75">
      <c r="C2480" s="15"/>
      <c r="D2480" s="15"/>
    </row>
    <row r="2481" spans="3:4" ht="12.75">
      <c r="C2481" s="15"/>
      <c r="D2481" s="15"/>
    </row>
    <row r="2482" spans="3:4" ht="12.75">
      <c r="C2482" s="15"/>
      <c r="D2482" s="15"/>
    </row>
    <row r="2483" spans="3:4" ht="12.75">
      <c r="C2483" s="15"/>
      <c r="D2483" s="15"/>
    </row>
    <row r="2484" spans="3:4" ht="12.75">
      <c r="C2484" s="15"/>
      <c r="D2484" s="15"/>
    </row>
    <row r="2485" spans="3:4" ht="12.75">
      <c r="C2485" s="15"/>
      <c r="D2485" s="15"/>
    </row>
    <row r="2486" spans="3:4" ht="12.75">
      <c r="C2486" s="15"/>
      <c r="D2486" s="15"/>
    </row>
    <row r="2487" spans="3:4" ht="12.75">
      <c r="C2487" s="15"/>
      <c r="D2487" s="15"/>
    </row>
    <row r="2488" spans="3:4" ht="12.75">
      <c r="C2488" s="15"/>
      <c r="D2488" s="15"/>
    </row>
    <row r="2489" spans="3:4" ht="12.75">
      <c r="C2489" s="15"/>
      <c r="D2489" s="15"/>
    </row>
    <row r="2490" spans="3:4" ht="12.75">
      <c r="C2490" s="15"/>
      <c r="D2490" s="15"/>
    </row>
    <row r="2491" spans="3:4" ht="12.75">
      <c r="C2491" s="15"/>
      <c r="D2491" s="15"/>
    </row>
    <row r="2492" spans="3:4" ht="12.75">
      <c r="C2492" s="15"/>
      <c r="D2492" s="15"/>
    </row>
    <row r="2493" spans="3:4" ht="12.75">
      <c r="C2493" s="15"/>
      <c r="D2493" s="15"/>
    </row>
    <row r="2494" spans="3:4" ht="12.75">
      <c r="C2494" s="15"/>
      <c r="D2494" s="15"/>
    </row>
    <row r="2495" spans="3:4" ht="12.75">
      <c r="C2495" s="15"/>
      <c r="D2495" s="15"/>
    </row>
    <row r="2496" spans="3:4" ht="12.75">
      <c r="C2496" s="15"/>
      <c r="D2496" s="15"/>
    </row>
    <row r="2497" spans="3:4" ht="12.75">
      <c r="C2497" s="15"/>
      <c r="D2497" s="15"/>
    </row>
    <row r="2498" spans="3:4" ht="12.75">
      <c r="C2498" s="15"/>
      <c r="D2498" s="15"/>
    </row>
    <row r="2499" spans="3:4" ht="12.75">
      <c r="C2499" s="15"/>
      <c r="D2499" s="15"/>
    </row>
    <row r="2500" spans="3:4" ht="12.75">
      <c r="C2500" s="15"/>
      <c r="D2500" s="15"/>
    </row>
    <row r="2501" spans="3:4" ht="12.75">
      <c r="C2501" s="15"/>
      <c r="D2501" s="15"/>
    </row>
    <row r="2502" spans="3:4" ht="12.75">
      <c r="C2502" s="15"/>
      <c r="D2502" s="15"/>
    </row>
    <row r="2503" spans="3:4" ht="12.75">
      <c r="C2503" s="15"/>
      <c r="D2503" s="15"/>
    </row>
    <row r="2504" spans="3:4" ht="12.75">
      <c r="C2504" s="15"/>
      <c r="D2504" s="15"/>
    </row>
    <row r="2505" spans="3:4" ht="12.75">
      <c r="C2505" s="15"/>
      <c r="D2505" s="15"/>
    </row>
    <row r="2506" spans="3:4" ht="12.75">
      <c r="C2506" s="15"/>
      <c r="D2506" s="15"/>
    </row>
    <row r="2507" spans="3:4" ht="12.75">
      <c r="C2507" s="15"/>
      <c r="D2507" s="15"/>
    </row>
    <row r="2508" spans="3:4" ht="12.75">
      <c r="C2508" s="15"/>
      <c r="D2508" s="15"/>
    </row>
    <row r="2509" spans="3:4" ht="12.75">
      <c r="C2509" s="15"/>
      <c r="D2509" s="15"/>
    </row>
    <row r="2510" spans="3:4" ht="12.75">
      <c r="C2510" s="15"/>
      <c r="D2510" s="15"/>
    </row>
    <row r="2511" spans="3:4" ht="12.75">
      <c r="C2511" s="15"/>
      <c r="D2511" s="15"/>
    </row>
    <row r="2512" spans="3:4" ht="12.75">
      <c r="C2512" s="15"/>
      <c r="D2512" s="15"/>
    </row>
    <row r="2513" spans="3:4" ht="12.75">
      <c r="C2513" s="15"/>
      <c r="D2513" s="15"/>
    </row>
    <row r="2514" spans="3:4" ht="12.75">
      <c r="C2514" s="15"/>
      <c r="D2514" s="15"/>
    </row>
    <row r="2515" spans="3:4" ht="12.75">
      <c r="C2515" s="15"/>
      <c r="D2515" s="15"/>
    </row>
    <row r="2516" spans="3:4" ht="12.75">
      <c r="C2516" s="15"/>
      <c r="D2516" s="15"/>
    </row>
    <row r="2517" spans="3:4" ht="12.75">
      <c r="C2517" s="15"/>
      <c r="D2517" s="15"/>
    </row>
    <row r="2518" spans="3:4" ht="12.75">
      <c r="C2518" s="15"/>
      <c r="D2518" s="15"/>
    </row>
    <row r="2519" spans="3:4" ht="12.75">
      <c r="C2519" s="15"/>
      <c r="D2519" s="15"/>
    </row>
    <row r="2520" spans="3:4" ht="12.75">
      <c r="C2520" s="15"/>
      <c r="D2520" s="15"/>
    </row>
    <row r="2521" spans="3:4" ht="12.75">
      <c r="C2521" s="15"/>
      <c r="D2521" s="15"/>
    </row>
    <row r="2522" spans="3:4" ht="12.75">
      <c r="C2522" s="15"/>
      <c r="D2522" s="15"/>
    </row>
    <row r="2523" spans="3:4" ht="12.75">
      <c r="C2523" s="15"/>
      <c r="D2523" s="15"/>
    </row>
    <row r="2524" spans="3:4" ht="12.75">
      <c r="C2524" s="15"/>
      <c r="D2524" s="15"/>
    </row>
    <row r="2525" spans="3:4" ht="12.75">
      <c r="C2525" s="15"/>
      <c r="D2525" s="15"/>
    </row>
    <row r="2526" spans="3:4" ht="12.75">
      <c r="C2526" s="15"/>
      <c r="D2526" s="15"/>
    </row>
    <row r="2527" spans="3:4" ht="12.75">
      <c r="C2527" s="15"/>
      <c r="D2527" s="15"/>
    </row>
    <row r="2528" spans="3:4" ht="12.75">
      <c r="C2528" s="15"/>
      <c r="D2528" s="15"/>
    </row>
    <row r="2529" spans="3:4" ht="12.75">
      <c r="C2529" s="15"/>
      <c r="D2529" s="15"/>
    </row>
    <row r="2530" spans="3:4" ht="12.75">
      <c r="C2530" s="15"/>
      <c r="D2530" s="15"/>
    </row>
    <row r="2531" spans="3:4" ht="12.75">
      <c r="C2531" s="15"/>
      <c r="D2531" s="15"/>
    </row>
    <row r="2532" spans="3:4" ht="12.75">
      <c r="C2532" s="15"/>
      <c r="D2532" s="15"/>
    </row>
    <row r="2533" spans="3:4" ht="12.75">
      <c r="C2533" s="15"/>
      <c r="D2533" s="15"/>
    </row>
    <row r="2534" spans="3:4" ht="12.75">
      <c r="C2534" s="15"/>
      <c r="D2534" s="15"/>
    </row>
    <row r="2535" spans="3:4" ht="12.75">
      <c r="C2535" s="15"/>
      <c r="D2535" s="15"/>
    </row>
    <row r="2536" spans="3:4" ht="12.75">
      <c r="C2536" s="15"/>
      <c r="D2536" s="15"/>
    </row>
    <row r="2537" spans="3:4" ht="12.75">
      <c r="C2537" s="15"/>
      <c r="D2537" s="15"/>
    </row>
    <row r="2538" spans="3:4" ht="12.75">
      <c r="C2538" s="15"/>
      <c r="D2538" s="15"/>
    </row>
    <row r="2539" spans="3:4" ht="12.75">
      <c r="C2539" s="15"/>
      <c r="D2539" s="15"/>
    </row>
    <row r="2540" spans="3:4" ht="12.75">
      <c r="C2540" s="15"/>
      <c r="D2540" s="15"/>
    </row>
    <row r="2541" spans="3:4" ht="12.75">
      <c r="C2541" s="15"/>
      <c r="D2541" s="15"/>
    </row>
    <row r="2542" spans="3:4" ht="12.75">
      <c r="C2542" s="15"/>
      <c r="D2542" s="15"/>
    </row>
    <row r="2543" spans="3:4" ht="12.75">
      <c r="C2543" s="15"/>
      <c r="D2543" s="15"/>
    </row>
    <row r="2544" spans="3:4" ht="12.75">
      <c r="C2544" s="15"/>
      <c r="D2544" s="15"/>
    </row>
    <row r="2545" spans="3:4" ht="12.75">
      <c r="C2545" s="15"/>
      <c r="D2545" s="15"/>
    </row>
    <row r="2546" spans="3:4" ht="12.75">
      <c r="C2546" s="15"/>
      <c r="D2546" s="15"/>
    </row>
    <row r="2547" spans="3:4" ht="12.75">
      <c r="C2547" s="15"/>
      <c r="D2547" s="15"/>
    </row>
    <row r="2548" spans="3:4" ht="12.75">
      <c r="C2548" s="15"/>
      <c r="D2548" s="15"/>
    </row>
    <row r="2549" spans="3:4" ht="12.75">
      <c r="C2549" s="15"/>
      <c r="D2549" s="15"/>
    </row>
    <row r="2550" spans="3:4" ht="12.75">
      <c r="C2550" s="15"/>
      <c r="D2550" s="15"/>
    </row>
    <row r="2551" spans="3:4" ht="12.75">
      <c r="C2551" s="15"/>
      <c r="D2551" s="15"/>
    </row>
    <row r="2552" spans="3:4" ht="12.75">
      <c r="C2552" s="15"/>
      <c r="D2552" s="15"/>
    </row>
    <row r="2553" spans="3:4" ht="12.75">
      <c r="C2553" s="15"/>
      <c r="D2553" s="15"/>
    </row>
    <row r="2554" spans="3:4" ht="12.75">
      <c r="C2554" s="15"/>
      <c r="D2554" s="15"/>
    </row>
    <row r="2555" spans="3:4" ht="12.75">
      <c r="C2555" s="15"/>
      <c r="D2555" s="15"/>
    </row>
    <row r="2556" spans="3:4" ht="12.75">
      <c r="C2556" s="15"/>
      <c r="D2556" s="15"/>
    </row>
    <row r="2557" spans="3:4" ht="12.75">
      <c r="C2557" s="15"/>
      <c r="D2557" s="15"/>
    </row>
    <row r="2558" spans="3:4" ht="12.75">
      <c r="C2558" s="15"/>
      <c r="D2558" s="15"/>
    </row>
    <row r="2559" spans="3:4" ht="12.75">
      <c r="C2559" s="15"/>
      <c r="D2559" s="15"/>
    </row>
    <row r="2560" spans="3:4" ht="12.75">
      <c r="C2560" s="15"/>
      <c r="D2560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1"/>
  <sheetViews>
    <sheetView zoomScalePageLayoutView="0" workbookViewId="0" topLeftCell="A22">
      <selection activeCell="A45" sqref="A45:C47"/>
    </sheetView>
  </sheetViews>
  <sheetFormatPr defaultColWidth="9.140625" defaultRowHeight="12.75"/>
  <cols>
    <col min="1" max="1" width="19.7109375" style="49" customWidth="1"/>
    <col min="2" max="2" width="4.421875" style="14" customWidth="1"/>
    <col min="3" max="3" width="12.7109375" style="49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49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48" t="s">
        <v>60</v>
      </c>
      <c r="I1" s="50" t="s">
        <v>61</v>
      </c>
      <c r="J1" s="51" t="s">
        <v>54</v>
      </c>
    </row>
    <row r="2" spans="9:10" ht="12.75">
      <c r="I2" s="52" t="s">
        <v>62</v>
      </c>
      <c r="J2" s="53" t="s">
        <v>63</v>
      </c>
    </row>
    <row r="3" spans="1:10" ht="12.75">
      <c r="A3" s="54" t="s">
        <v>64</v>
      </c>
      <c r="I3" s="52" t="s">
        <v>65</v>
      </c>
      <c r="J3" s="53" t="s">
        <v>66</v>
      </c>
    </row>
    <row r="4" spans="9:10" ht="12.75">
      <c r="I4" s="52" t="s">
        <v>67</v>
      </c>
      <c r="J4" s="53" t="s">
        <v>66</v>
      </c>
    </row>
    <row r="5" spans="9:10" ht="13.5" thickBot="1">
      <c r="I5" s="55" t="s">
        <v>68</v>
      </c>
      <c r="J5" s="56" t="s">
        <v>69</v>
      </c>
    </row>
    <row r="10" ht="13.5" thickBot="1"/>
    <row r="11" spans="1:16" ht="12.75" customHeight="1" thickBot="1">
      <c r="A11" s="49" t="str">
        <f aca="true" t="shared" si="0" ref="A11:A47">P11</f>
        <v> BBS 34 </v>
      </c>
      <c r="B11" s="5" t="str">
        <f aca="true" t="shared" si="1" ref="B11:B47">IF(H11=INT(H11),"I","II")</f>
        <v>I</v>
      </c>
      <c r="C11" s="49">
        <f aca="true" t="shared" si="2" ref="C11:C47">1*G11</f>
        <v>43348.49</v>
      </c>
      <c r="D11" s="14" t="str">
        <f aca="true" t="shared" si="3" ref="D11:D47">VLOOKUP(F11,I$1:J$5,2,FALSE)</f>
        <v>vis</v>
      </c>
      <c r="E11" s="57">
        <f>VLOOKUP(C11,A!C$21:E$973,3,FALSE)</f>
        <v>49273.919777643394</v>
      </c>
      <c r="F11" s="5" t="s">
        <v>68</v>
      </c>
      <c r="G11" s="14" t="str">
        <f aca="true" t="shared" si="4" ref="G11:G47">MID(I11,3,LEN(I11)-3)</f>
        <v>43348.490</v>
      </c>
      <c r="H11" s="49">
        <f aca="true" t="shared" si="5" ref="H11:H47">1*K11</f>
        <v>49274</v>
      </c>
      <c r="I11" s="58" t="s">
        <v>70</v>
      </c>
      <c r="J11" s="59" t="s">
        <v>71</v>
      </c>
      <c r="K11" s="58">
        <v>49274</v>
      </c>
      <c r="L11" s="58" t="s">
        <v>72</v>
      </c>
      <c r="M11" s="59" t="s">
        <v>73</v>
      </c>
      <c r="N11" s="59"/>
      <c r="O11" s="60" t="s">
        <v>74</v>
      </c>
      <c r="P11" s="60" t="s">
        <v>75</v>
      </c>
    </row>
    <row r="12" spans="1:16" ht="12.75" customHeight="1" thickBot="1">
      <c r="A12" s="49" t="str">
        <f t="shared" si="0"/>
        <v> BBS 109 </v>
      </c>
      <c r="B12" s="5" t="str">
        <f t="shared" si="1"/>
        <v>II</v>
      </c>
      <c r="C12" s="49">
        <f t="shared" si="2"/>
        <v>49924.4286</v>
      </c>
      <c r="D12" s="14" t="str">
        <f t="shared" si="3"/>
        <v>vis</v>
      </c>
      <c r="E12" s="57">
        <f>VLOOKUP(C12,A!C$21:E$973,3,FALSE)</f>
        <v>66714.32216246035</v>
      </c>
      <c r="F12" s="5" t="s">
        <v>68</v>
      </c>
      <c r="G12" s="14" t="str">
        <f t="shared" si="4"/>
        <v>49924.4286</v>
      </c>
      <c r="H12" s="49">
        <f t="shared" si="5"/>
        <v>66714.5</v>
      </c>
      <c r="I12" s="58" t="s">
        <v>76</v>
      </c>
      <c r="J12" s="59" t="s">
        <v>77</v>
      </c>
      <c r="K12" s="58">
        <v>66714.5</v>
      </c>
      <c r="L12" s="58" t="s">
        <v>78</v>
      </c>
      <c r="M12" s="59" t="s">
        <v>79</v>
      </c>
      <c r="N12" s="59" t="s">
        <v>80</v>
      </c>
      <c r="O12" s="60" t="s">
        <v>74</v>
      </c>
      <c r="P12" s="60" t="s">
        <v>81</v>
      </c>
    </row>
    <row r="13" spans="1:16" ht="12.75" customHeight="1" thickBot="1">
      <c r="A13" s="49" t="str">
        <f t="shared" si="0"/>
        <v>IBVS 5263 </v>
      </c>
      <c r="B13" s="5" t="str">
        <f t="shared" si="1"/>
        <v>II</v>
      </c>
      <c r="C13" s="49">
        <f t="shared" si="2"/>
        <v>51374.5363</v>
      </c>
      <c r="D13" s="14" t="str">
        <f t="shared" si="3"/>
        <v>vis</v>
      </c>
      <c r="E13" s="57">
        <f>VLOOKUP(C13,A!C$21:E$973,3,FALSE)</f>
        <v>70560.23121479266</v>
      </c>
      <c r="F13" s="5" t="s">
        <v>68</v>
      </c>
      <c r="G13" s="14" t="str">
        <f t="shared" si="4"/>
        <v>51374.5363</v>
      </c>
      <c r="H13" s="49">
        <f t="shared" si="5"/>
        <v>70560.5</v>
      </c>
      <c r="I13" s="58" t="s">
        <v>82</v>
      </c>
      <c r="J13" s="59" t="s">
        <v>83</v>
      </c>
      <c r="K13" s="58">
        <v>70560.5</v>
      </c>
      <c r="L13" s="58" t="s">
        <v>84</v>
      </c>
      <c r="M13" s="59" t="s">
        <v>79</v>
      </c>
      <c r="N13" s="59" t="s">
        <v>80</v>
      </c>
      <c r="O13" s="60" t="s">
        <v>85</v>
      </c>
      <c r="P13" s="61" t="s">
        <v>86</v>
      </c>
    </row>
    <row r="14" spans="1:16" ht="12.75" customHeight="1" thickBot="1">
      <c r="A14" s="49" t="str">
        <f t="shared" si="0"/>
        <v>BAVM 173 </v>
      </c>
      <c r="B14" s="5" t="str">
        <f t="shared" si="1"/>
        <v>II</v>
      </c>
      <c r="C14" s="49">
        <f t="shared" si="2"/>
        <v>52929.4695</v>
      </c>
      <c r="D14" s="14" t="str">
        <f t="shared" si="3"/>
        <v>vis</v>
      </c>
      <c r="E14" s="57">
        <f>VLOOKUP(C14,A!C$21:E$973,3,FALSE)</f>
        <v>74684.15364459013</v>
      </c>
      <c r="F14" s="5" t="s">
        <v>68</v>
      </c>
      <c r="G14" s="14" t="str">
        <f t="shared" si="4"/>
        <v>52929.4695</v>
      </c>
      <c r="H14" s="49">
        <f t="shared" si="5"/>
        <v>74684.5</v>
      </c>
      <c r="I14" s="58" t="s">
        <v>94</v>
      </c>
      <c r="J14" s="59" t="s">
        <v>95</v>
      </c>
      <c r="K14" s="58">
        <v>74684.5</v>
      </c>
      <c r="L14" s="58" t="s">
        <v>96</v>
      </c>
      <c r="M14" s="59" t="s">
        <v>79</v>
      </c>
      <c r="N14" s="59" t="s">
        <v>97</v>
      </c>
      <c r="O14" s="60" t="s">
        <v>98</v>
      </c>
      <c r="P14" s="61" t="s">
        <v>99</v>
      </c>
    </row>
    <row r="15" spans="1:16" ht="12.75" customHeight="1" thickBot="1">
      <c r="A15" s="49" t="str">
        <f t="shared" si="0"/>
        <v>BAVM 173 </v>
      </c>
      <c r="B15" s="5" t="str">
        <f t="shared" si="1"/>
        <v>I</v>
      </c>
      <c r="C15" s="49">
        <f t="shared" si="2"/>
        <v>53209.4228</v>
      </c>
      <c r="D15" s="14" t="str">
        <f t="shared" si="3"/>
        <v>vis</v>
      </c>
      <c r="E15" s="57">
        <f>VLOOKUP(C15,A!C$21:E$973,3,FALSE)</f>
        <v>75426.63293126678</v>
      </c>
      <c r="F15" s="5" t="s">
        <v>68</v>
      </c>
      <c r="G15" s="14" t="str">
        <f t="shared" si="4"/>
        <v>53209.4228</v>
      </c>
      <c r="H15" s="49">
        <f t="shared" si="5"/>
        <v>75427</v>
      </c>
      <c r="I15" s="58" t="s">
        <v>100</v>
      </c>
      <c r="J15" s="59" t="s">
        <v>101</v>
      </c>
      <c r="K15" s="58">
        <v>75427</v>
      </c>
      <c r="L15" s="58" t="s">
        <v>102</v>
      </c>
      <c r="M15" s="59" t="s">
        <v>79</v>
      </c>
      <c r="N15" s="59" t="s">
        <v>97</v>
      </c>
      <c r="O15" s="60" t="s">
        <v>98</v>
      </c>
      <c r="P15" s="61" t="s">
        <v>99</v>
      </c>
    </row>
    <row r="16" spans="1:16" ht="12.75" customHeight="1" thickBot="1">
      <c r="A16" s="49" t="str">
        <f t="shared" si="0"/>
        <v>BAVM 173 </v>
      </c>
      <c r="B16" s="5" t="str">
        <f t="shared" si="1"/>
        <v>II</v>
      </c>
      <c r="C16" s="49">
        <f t="shared" si="2"/>
        <v>53216.3988</v>
      </c>
      <c r="D16" s="14" t="str">
        <f t="shared" si="3"/>
        <v>vis</v>
      </c>
      <c r="E16" s="57">
        <f>VLOOKUP(C16,A!C$21:E$973,3,FALSE)</f>
        <v>75445.13435812568</v>
      </c>
      <c r="F16" s="5" t="s">
        <v>68</v>
      </c>
      <c r="G16" s="14" t="str">
        <f t="shared" si="4"/>
        <v>53216.3988</v>
      </c>
      <c r="H16" s="49">
        <f t="shared" si="5"/>
        <v>75445.5</v>
      </c>
      <c r="I16" s="58" t="s">
        <v>103</v>
      </c>
      <c r="J16" s="59" t="s">
        <v>104</v>
      </c>
      <c r="K16" s="58">
        <v>75445.5</v>
      </c>
      <c r="L16" s="58" t="s">
        <v>105</v>
      </c>
      <c r="M16" s="59" t="s">
        <v>79</v>
      </c>
      <c r="N16" s="59" t="s">
        <v>97</v>
      </c>
      <c r="O16" s="60" t="s">
        <v>98</v>
      </c>
      <c r="P16" s="61" t="s">
        <v>99</v>
      </c>
    </row>
    <row r="17" spans="1:16" ht="12.75" customHeight="1" thickBot="1">
      <c r="A17" s="49" t="str">
        <f t="shared" si="0"/>
        <v>BAVM 173 </v>
      </c>
      <c r="B17" s="5" t="str">
        <f t="shared" si="1"/>
        <v>II</v>
      </c>
      <c r="C17" s="49">
        <f t="shared" si="2"/>
        <v>53217.531</v>
      </c>
      <c r="D17" s="14" t="str">
        <f t="shared" si="3"/>
        <v>vis</v>
      </c>
      <c r="E17" s="57">
        <f>VLOOKUP(C17,A!C$21:E$973,3,FALSE)</f>
        <v>75448.13712697454</v>
      </c>
      <c r="F17" s="5" t="s">
        <v>68</v>
      </c>
      <c r="G17" s="14" t="str">
        <f t="shared" si="4"/>
        <v>53217.5310</v>
      </c>
      <c r="H17" s="49">
        <f t="shared" si="5"/>
        <v>75448.5</v>
      </c>
      <c r="I17" s="58" t="s">
        <v>106</v>
      </c>
      <c r="J17" s="59" t="s">
        <v>107</v>
      </c>
      <c r="K17" s="58">
        <v>75448.5</v>
      </c>
      <c r="L17" s="58" t="s">
        <v>108</v>
      </c>
      <c r="M17" s="59" t="s">
        <v>79</v>
      </c>
      <c r="N17" s="59" t="s">
        <v>97</v>
      </c>
      <c r="O17" s="60" t="s">
        <v>98</v>
      </c>
      <c r="P17" s="61" t="s">
        <v>99</v>
      </c>
    </row>
    <row r="18" spans="1:16" ht="12.75" customHeight="1" thickBot="1">
      <c r="A18" s="49" t="str">
        <f t="shared" si="0"/>
        <v>BAVM 173 </v>
      </c>
      <c r="B18" s="5" t="str">
        <f t="shared" si="1"/>
        <v>I</v>
      </c>
      <c r="C18" s="49">
        <f t="shared" si="2"/>
        <v>53221.4884</v>
      </c>
      <c r="D18" s="14" t="str">
        <f t="shared" si="3"/>
        <v>vis</v>
      </c>
      <c r="E18" s="57">
        <f>VLOOKUP(C18,A!C$21:E$973,3,FALSE)</f>
        <v>75458.63276152892</v>
      </c>
      <c r="F18" s="5" t="s">
        <v>68</v>
      </c>
      <c r="G18" s="14" t="str">
        <f t="shared" si="4"/>
        <v>53221.4884</v>
      </c>
      <c r="H18" s="49">
        <f t="shared" si="5"/>
        <v>75459</v>
      </c>
      <c r="I18" s="58" t="s">
        <v>109</v>
      </c>
      <c r="J18" s="59" t="s">
        <v>110</v>
      </c>
      <c r="K18" s="58">
        <v>75459</v>
      </c>
      <c r="L18" s="58" t="s">
        <v>111</v>
      </c>
      <c r="M18" s="59" t="s">
        <v>79</v>
      </c>
      <c r="N18" s="59" t="s">
        <v>97</v>
      </c>
      <c r="O18" s="60" t="s">
        <v>98</v>
      </c>
      <c r="P18" s="61" t="s">
        <v>99</v>
      </c>
    </row>
    <row r="19" spans="1:16" ht="12.75" customHeight="1" thickBot="1">
      <c r="A19" s="49" t="str">
        <f t="shared" si="0"/>
        <v>BAVM 173 </v>
      </c>
      <c r="B19" s="5" t="str">
        <f t="shared" si="1"/>
        <v>II</v>
      </c>
      <c r="C19" s="49">
        <f t="shared" si="2"/>
        <v>53222.4316</v>
      </c>
      <c r="D19" s="14" t="str">
        <f t="shared" si="3"/>
        <v>vis</v>
      </c>
      <c r="E19" s="57">
        <f>VLOOKUP(C19,A!C$21:E$973,3,FALSE)</f>
        <v>75461.13427325674</v>
      </c>
      <c r="F19" s="5" t="s">
        <v>68</v>
      </c>
      <c r="G19" s="14" t="str">
        <f t="shared" si="4"/>
        <v>53222.4316</v>
      </c>
      <c r="H19" s="49">
        <f t="shared" si="5"/>
        <v>75461.5</v>
      </c>
      <c r="I19" s="58" t="s">
        <v>112</v>
      </c>
      <c r="J19" s="59" t="s">
        <v>113</v>
      </c>
      <c r="K19" s="58">
        <v>75461.5</v>
      </c>
      <c r="L19" s="58" t="s">
        <v>105</v>
      </c>
      <c r="M19" s="59" t="s">
        <v>79</v>
      </c>
      <c r="N19" s="59" t="s">
        <v>97</v>
      </c>
      <c r="O19" s="60" t="s">
        <v>98</v>
      </c>
      <c r="P19" s="61" t="s">
        <v>99</v>
      </c>
    </row>
    <row r="20" spans="1:16" ht="12.75" customHeight="1" thickBot="1">
      <c r="A20" s="49" t="str">
        <f t="shared" si="0"/>
        <v>BAVM 173 </v>
      </c>
      <c r="B20" s="5" t="str">
        <f t="shared" si="1"/>
        <v>II</v>
      </c>
      <c r="C20" s="49">
        <f t="shared" si="2"/>
        <v>53228.463</v>
      </c>
      <c r="D20" s="14" t="str">
        <f t="shared" si="3"/>
        <v>vis</v>
      </c>
      <c r="E20" s="57">
        <f>VLOOKUP(C20,A!C$21:E$973,3,FALSE)</f>
        <v>75477.1304753721</v>
      </c>
      <c r="F20" s="5" t="s">
        <v>68</v>
      </c>
      <c r="G20" s="14" t="str">
        <f t="shared" si="4"/>
        <v>53228.4630</v>
      </c>
      <c r="H20" s="49">
        <f t="shared" si="5"/>
        <v>75477.5</v>
      </c>
      <c r="I20" s="58" t="s">
        <v>119</v>
      </c>
      <c r="J20" s="59" t="s">
        <v>120</v>
      </c>
      <c r="K20" s="58">
        <v>75477.5</v>
      </c>
      <c r="L20" s="58" t="s">
        <v>121</v>
      </c>
      <c r="M20" s="59" t="s">
        <v>79</v>
      </c>
      <c r="N20" s="59" t="s">
        <v>97</v>
      </c>
      <c r="O20" s="60" t="s">
        <v>98</v>
      </c>
      <c r="P20" s="61" t="s">
        <v>99</v>
      </c>
    </row>
    <row r="21" spans="1:16" ht="12.75" customHeight="1" thickBot="1">
      <c r="A21" s="49" t="str">
        <f t="shared" si="0"/>
        <v>BAVM 173 </v>
      </c>
      <c r="B21" s="5" t="str">
        <f t="shared" si="1"/>
        <v>II</v>
      </c>
      <c r="C21" s="49">
        <f t="shared" si="2"/>
        <v>53233.3659</v>
      </c>
      <c r="D21" s="14" t="str">
        <f t="shared" si="3"/>
        <v>vis</v>
      </c>
      <c r="E21" s="57">
        <f>VLOOKUP(C21,A!C$21:E$973,3,FALSE)</f>
        <v>75490.13372160868</v>
      </c>
      <c r="F21" s="5" t="s">
        <v>68</v>
      </c>
      <c r="G21" s="14" t="str">
        <f t="shared" si="4"/>
        <v>53233.3659</v>
      </c>
      <c r="H21" s="49">
        <f t="shared" si="5"/>
        <v>75490.5</v>
      </c>
      <c r="I21" s="58" t="s">
        <v>122</v>
      </c>
      <c r="J21" s="59" t="s">
        <v>123</v>
      </c>
      <c r="K21" s="58">
        <v>75490.5</v>
      </c>
      <c r="L21" s="58" t="s">
        <v>124</v>
      </c>
      <c r="M21" s="59" t="s">
        <v>79</v>
      </c>
      <c r="N21" s="59" t="s">
        <v>97</v>
      </c>
      <c r="O21" s="60" t="s">
        <v>98</v>
      </c>
      <c r="P21" s="61" t="s">
        <v>99</v>
      </c>
    </row>
    <row r="22" spans="1:16" ht="12.75" customHeight="1" thickBot="1">
      <c r="A22" s="49" t="str">
        <f t="shared" si="0"/>
        <v>BAVM 173 </v>
      </c>
      <c r="B22" s="5" t="str">
        <f t="shared" si="1"/>
        <v>I</v>
      </c>
      <c r="C22" s="49">
        <f t="shared" si="2"/>
        <v>53233.5543</v>
      </c>
      <c r="D22" s="14" t="str">
        <f t="shared" si="3"/>
        <v>vis</v>
      </c>
      <c r="E22" s="57">
        <f>VLOOKUP(C22,A!C$21:E$973,3,FALSE)</f>
        <v>75490.63338743728</v>
      </c>
      <c r="F22" s="5" t="s">
        <v>68</v>
      </c>
      <c r="G22" s="14" t="str">
        <f t="shared" si="4"/>
        <v>53233.5543</v>
      </c>
      <c r="H22" s="49">
        <f t="shared" si="5"/>
        <v>75491</v>
      </c>
      <c r="I22" s="58" t="s">
        <v>125</v>
      </c>
      <c r="J22" s="59" t="s">
        <v>126</v>
      </c>
      <c r="K22" s="58">
        <v>75491</v>
      </c>
      <c r="L22" s="58" t="s">
        <v>127</v>
      </c>
      <c r="M22" s="59" t="s">
        <v>79</v>
      </c>
      <c r="N22" s="59" t="s">
        <v>97</v>
      </c>
      <c r="O22" s="60" t="s">
        <v>98</v>
      </c>
      <c r="P22" s="61" t="s">
        <v>99</v>
      </c>
    </row>
    <row r="23" spans="1:16" ht="12.75" customHeight="1" thickBot="1">
      <c r="A23" s="49" t="str">
        <f t="shared" si="0"/>
        <v>OEJV 0074 </v>
      </c>
      <c r="B23" s="5" t="str">
        <f t="shared" si="1"/>
        <v>II</v>
      </c>
      <c r="C23" s="49">
        <f t="shared" si="2"/>
        <v>53236.3802</v>
      </c>
      <c r="D23" s="14" t="str">
        <f t="shared" si="3"/>
        <v>vis</v>
      </c>
      <c r="E23" s="57">
        <f>VLOOKUP(C23,A!C$21:E$973,3,FALSE)</f>
        <v>75498.12810965066</v>
      </c>
      <c r="F23" s="5" t="s">
        <v>68</v>
      </c>
      <c r="G23" s="14" t="str">
        <f t="shared" si="4"/>
        <v>53236.3802</v>
      </c>
      <c r="H23" s="49">
        <f t="shared" si="5"/>
        <v>75498.5</v>
      </c>
      <c r="I23" s="58" t="s">
        <v>128</v>
      </c>
      <c r="J23" s="59" t="s">
        <v>129</v>
      </c>
      <c r="K23" s="58">
        <v>75498.5</v>
      </c>
      <c r="L23" s="58" t="s">
        <v>130</v>
      </c>
      <c r="M23" s="59" t="s">
        <v>90</v>
      </c>
      <c r="N23" s="59" t="s">
        <v>61</v>
      </c>
      <c r="O23" s="60" t="s">
        <v>131</v>
      </c>
      <c r="P23" s="61" t="s">
        <v>93</v>
      </c>
    </row>
    <row r="24" spans="1:16" ht="12.75" customHeight="1" thickBot="1">
      <c r="A24" s="49" t="str">
        <f t="shared" si="0"/>
        <v>BAVM 173 </v>
      </c>
      <c r="B24" s="5" t="str">
        <f t="shared" si="1"/>
        <v>II</v>
      </c>
      <c r="C24" s="49">
        <f t="shared" si="2"/>
        <v>53242.4152</v>
      </c>
      <c r="D24" s="14" t="str">
        <f t="shared" si="3"/>
        <v>vis</v>
      </c>
      <c r="E24" s="57">
        <f>VLOOKUP(C24,A!C$21:E$973,3,FALSE)</f>
        <v>75514.1338595207</v>
      </c>
      <c r="F24" s="5" t="s">
        <v>68</v>
      </c>
      <c r="G24" s="14" t="str">
        <f t="shared" si="4"/>
        <v>53242.4152</v>
      </c>
      <c r="H24" s="49">
        <f t="shared" si="5"/>
        <v>75514.5</v>
      </c>
      <c r="I24" s="58" t="s">
        <v>132</v>
      </c>
      <c r="J24" s="59" t="s">
        <v>133</v>
      </c>
      <c r="K24" s="58">
        <v>75514.5</v>
      </c>
      <c r="L24" s="58" t="s">
        <v>124</v>
      </c>
      <c r="M24" s="59" t="s">
        <v>79</v>
      </c>
      <c r="N24" s="59" t="s">
        <v>97</v>
      </c>
      <c r="O24" s="60" t="s">
        <v>98</v>
      </c>
      <c r="P24" s="61" t="s">
        <v>99</v>
      </c>
    </row>
    <row r="25" spans="1:16" ht="12.75" customHeight="1" thickBot="1">
      <c r="A25" s="49" t="str">
        <f t="shared" si="0"/>
        <v>BAVM 186 </v>
      </c>
      <c r="B25" s="5" t="str">
        <f t="shared" si="1"/>
        <v>I</v>
      </c>
      <c r="C25" s="49">
        <f t="shared" si="2"/>
        <v>53250.5223</v>
      </c>
      <c r="D25" s="14" t="str">
        <f t="shared" si="3"/>
        <v>vis</v>
      </c>
      <c r="E25" s="57">
        <f>VLOOKUP(C25,A!C$21:E$973,3,FALSE)</f>
        <v>75535.63513785896</v>
      </c>
      <c r="F25" s="5" t="s">
        <v>68</v>
      </c>
      <c r="G25" s="14" t="str">
        <f t="shared" si="4"/>
        <v>53250.5223</v>
      </c>
      <c r="H25" s="49">
        <f t="shared" si="5"/>
        <v>75536</v>
      </c>
      <c r="I25" s="58" t="s">
        <v>134</v>
      </c>
      <c r="J25" s="59" t="s">
        <v>135</v>
      </c>
      <c r="K25" s="58">
        <v>75536</v>
      </c>
      <c r="L25" s="58" t="s">
        <v>136</v>
      </c>
      <c r="M25" s="59" t="s">
        <v>90</v>
      </c>
      <c r="N25" s="59" t="s">
        <v>97</v>
      </c>
      <c r="O25" s="60" t="s">
        <v>98</v>
      </c>
      <c r="P25" s="61" t="s">
        <v>137</v>
      </c>
    </row>
    <row r="26" spans="1:16" ht="12.75" customHeight="1" thickBot="1">
      <c r="A26" s="49" t="str">
        <f t="shared" si="0"/>
        <v>BAVM 173 </v>
      </c>
      <c r="B26" s="5" t="str">
        <f t="shared" si="1"/>
        <v>II</v>
      </c>
      <c r="C26" s="49">
        <f t="shared" si="2"/>
        <v>53251.463</v>
      </c>
      <c r="D26" s="14" t="str">
        <f t="shared" si="3"/>
        <v>vis</v>
      </c>
      <c r="E26" s="57">
        <f>VLOOKUP(C26,A!C$21:E$973,3,FALSE)</f>
        <v>75538.1300192016</v>
      </c>
      <c r="F26" s="5" t="s">
        <v>68</v>
      </c>
      <c r="G26" s="14" t="str">
        <f t="shared" si="4"/>
        <v>53251.4630</v>
      </c>
      <c r="H26" s="49">
        <f t="shared" si="5"/>
        <v>75538.5</v>
      </c>
      <c r="I26" s="58" t="s">
        <v>138</v>
      </c>
      <c r="J26" s="59" t="s">
        <v>139</v>
      </c>
      <c r="K26" s="58">
        <v>75538.5</v>
      </c>
      <c r="L26" s="58" t="s">
        <v>140</v>
      </c>
      <c r="M26" s="59" t="s">
        <v>79</v>
      </c>
      <c r="N26" s="59" t="s">
        <v>97</v>
      </c>
      <c r="O26" s="60" t="s">
        <v>98</v>
      </c>
      <c r="P26" s="61" t="s">
        <v>99</v>
      </c>
    </row>
    <row r="27" spans="1:16" ht="12.75" customHeight="1" thickBot="1">
      <c r="A27" s="49" t="str">
        <f t="shared" si="0"/>
        <v>BAVM 173 </v>
      </c>
      <c r="B27" s="5" t="str">
        <f t="shared" si="1"/>
        <v>II</v>
      </c>
      <c r="C27" s="49">
        <f t="shared" si="2"/>
        <v>53253.3489</v>
      </c>
      <c r="D27" s="14" t="str">
        <f t="shared" si="3"/>
        <v>vis</v>
      </c>
      <c r="E27" s="57">
        <f>VLOOKUP(C27,A!C$21:E$973,3,FALSE)</f>
        <v>75543.1317165802</v>
      </c>
      <c r="F27" s="5" t="s">
        <v>68</v>
      </c>
      <c r="G27" s="14" t="str">
        <f t="shared" si="4"/>
        <v>53253.3489</v>
      </c>
      <c r="H27" s="49">
        <f t="shared" si="5"/>
        <v>75543.5</v>
      </c>
      <c r="I27" s="58" t="s">
        <v>141</v>
      </c>
      <c r="J27" s="59" t="s">
        <v>142</v>
      </c>
      <c r="K27" s="58">
        <v>75543.5</v>
      </c>
      <c r="L27" s="58" t="s">
        <v>143</v>
      </c>
      <c r="M27" s="59" t="s">
        <v>79</v>
      </c>
      <c r="N27" s="59" t="s">
        <v>97</v>
      </c>
      <c r="O27" s="60" t="s">
        <v>98</v>
      </c>
      <c r="P27" s="61" t="s">
        <v>99</v>
      </c>
    </row>
    <row r="28" spans="1:16" ht="12.75" customHeight="1" thickBot="1">
      <c r="A28" s="49" t="str">
        <f t="shared" si="0"/>
        <v>BAVM 173 </v>
      </c>
      <c r="B28" s="5" t="str">
        <f t="shared" si="1"/>
        <v>II</v>
      </c>
      <c r="C28" s="49">
        <f t="shared" si="2"/>
        <v>53254.4803</v>
      </c>
      <c r="D28" s="14" t="str">
        <f t="shared" si="3"/>
        <v>vis</v>
      </c>
      <c r="E28" s="57">
        <f>VLOOKUP(C28,A!C$21:E$973,3,FALSE)</f>
        <v>75546.13236370581</v>
      </c>
      <c r="F28" s="5" t="s">
        <v>68</v>
      </c>
      <c r="G28" s="14" t="str">
        <f t="shared" si="4"/>
        <v>53254.4803</v>
      </c>
      <c r="H28" s="49">
        <f t="shared" si="5"/>
        <v>75546.5</v>
      </c>
      <c r="I28" s="58" t="s">
        <v>144</v>
      </c>
      <c r="J28" s="59" t="s">
        <v>145</v>
      </c>
      <c r="K28" s="58">
        <v>75546.5</v>
      </c>
      <c r="L28" s="58" t="s">
        <v>146</v>
      </c>
      <c r="M28" s="59" t="s">
        <v>79</v>
      </c>
      <c r="N28" s="59" t="s">
        <v>97</v>
      </c>
      <c r="O28" s="60" t="s">
        <v>98</v>
      </c>
      <c r="P28" s="61" t="s">
        <v>99</v>
      </c>
    </row>
    <row r="29" spans="1:16" ht="12.75" customHeight="1" thickBot="1">
      <c r="A29" s="49" t="str">
        <f t="shared" si="0"/>
        <v>BAVM 186 </v>
      </c>
      <c r="B29" s="5" t="str">
        <f t="shared" si="1"/>
        <v>I</v>
      </c>
      <c r="C29" s="49">
        <f t="shared" si="2"/>
        <v>53255.4244</v>
      </c>
      <c r="D29" s="14" t="str">
        <f t="shared" si="3"/>
        <v>vis</v>
      </c>
      <c r="E29" s="57">
        <f>VLOOKUP(C29,A!C$21:E$973,3,FALSE)</f>
        <v>75548.63626237231</v>
      </c>
      <c r="F29" s="5" t="s">
        <v>68</v>
      </c>
      <c r="G29" s="14" t="str">
        <f t="shared" si="4"/>
        <v>53255.4244</v>
      </c>
      <c r="H29" s="49">
        <f t="shared" si="5"/>
        <v>75549</v>
      </c>
      <c r="I29" s="58" t="s">
        <v>147</v>
      </c>
      <c r="J29" s="59" t="s">
        <v>148</v>
      </c>
      <c r="K29" s="58">
        <v>75549</v>
      </c>
      <c r="L29" s="58" t="s">
        <v>149</v>
      </c>
      <c r="M29" s="59" t="s">
        <v>90</v>
      </c>
      <c r="N29" s="59" t="s">
        <v>97</v>
      </c>
      <c r="O29" s="60" t="s">
        <v>98</v>
      </c>
      <c r="P29" s="61" t="s">
        <v>137</v>
      </c>
    </row>
    <row r="30" spans="1:16" ht="12.75" customHeight="1" thickBot="1">
      <c r="A30" s="49" t="str">
        <f t="shared" si="0"/>
        <v>BAVM 186 </v>
      </c>
      <c r="B30" s="5" t="str">
        <f t="shared" si="1"/>
        <v>II</v>
      </c>
      <c r="C30" s="49">
        <f t="shared" si="2"/>
        <v>53255.6126</v>
      </c>
      <c r="D30" s="14" t="str">
        <f t="shared" si="3"/>
        <v>vis</v>
      </c>
      <c r="E30" s="57">
        <f>VLOOKUP(C30,A!C$21:E$973,3,FALSE)</f>
        <v>75549.13539777006</v>
      </c>
      <c r="F30" s="5" t="s">
        <v>68</v>
      </c>
      <c r="G30" s="14" t="str">
        <f t="shared" si="4"/>
        <v>53255.6126</v>
      </c>
      <c r="H30" s="49">
        <f t="shared" si="5"/>
        <v>75549.5</v>
      </c>
      <c r="I30" s="58" t="s">
        <v>150</v>
      </c>
      <c r="J30" s="59" t="s">
        <v>151</v>
      </c>
      <c r="K30" s="58">
        <v>75549.5</v>
      </c>
      <c r="L30" s="58" t="s">
        <v>152</v>
      </c>
      <c r="M30" s="59" t="s">
        <v>90</v>
      </c>
      <c r="N30" s="59" t="s">
        <v>97</v>
      </c>
      <c r="O30" s="60" t="s">
        <v>98</v>
      </c>
      <c r="P30" s="61" t="s">
        <v>137</v>
      </c>
    </row>
    <row r="31" spans="1:16" ht="12.75" customHeight="1" thickBot="1">
      <c r="A31" s="49" t="str">
        <f t="shared" si="0"/>
        <v>BAVM 173 </v>
      </c>
      <c r="B31" s="5" t="str">
        <f t="shared" si="1"/>
        <v>II</v>
      </c>
      <c r="C31" s="49">
        <f t="shared" si="2"/>
        <v>53257.4965</v>
      </c>
      <c r="D31" s="14" t="str">
        <f t="shared" si="3"/>
        <v>vis</v>
      </c>
      <c r="E31" s="57">
        <f>VLOOKUP(C31,A!C$21:E$973,3,FALSE)</f>
        <v>75554.13179084052</v>
      </c>
      <c r="F31" s="5" t="s">
        <v>68</v>
      </c>
      <c r="G31" s="14" t="str">
        <f t="shared" si="4"/>
        <v>53257.4965</v>
      </c>
      <c r="H31" s="49">
        <f t="shared" si="5"/>
        <v>75554.5</v>
      </c>
      <c r="I31" s="58" t="s">
        <v>153</v>
      </c>
      <c r="J31" s="59" t="s">
        <v>154</v>
      </c>
      <c r="K31" s="58">
        <v>75554.5</v>
      </c>
      <c r="L31" s="58" t="s">
        <v>155</v>
      </c>
      <c r="M31" s="59" t="s">
        <v>79</v>
      </c>
      <c r="N31" s="59" t="s">
        <v>97</v>
      </c>
      <c r="O31" s="60" t="s">
        <v>98</v>
      </c>
      <c r="P31" s="61" t="s">
        <v>99</v>
      </c>
    </row>
    <row r="32" spans="1:16" ht="12.75" customHeight="1" thickBot="1">
      <c r="A32" s="49" t="str">
        <f t="shared" si="0"/>
        <v>BAVM 173 </v>
      </c>
      <c r="B32" s="5" t="str">
        <f t="shared" si="1"/>
        <v>II</v>
      </c>
      <c r="C32" s="49">
        <f t="shared" si="2"/>
        <v>53267.2989</v>
      </c>
      <c r="D32" s="14" t="str">
        <f t="shared" si="3"/>
        <v>vis</v>
      </c>
      <c r="E32" s="57">
        <f>VLOOKUP(C32,A!C$21:E$973,3,FALSE)</f>
        <v>75580.12926598985</v>
      </c>
      <c r="F32" s="5" t="s">
        <v>68</v>
      </c>
      <c r="G32" s="14" t="str">
        <f t="shared" si="4"/>
        <v>53267.2989</v>
      </c>
      <c r="H32" s="49">
        <f t="shared" si="5"/>
        <v>75580.5</v>
      </c>
      <c r="I32" s="58" t="s">
        <v>156</v>
      </c>
      <c r="J32" s="59" t="s">
        <v>157</v>
      </c>
      <c r="K32" s="58">
        <v>75580.5</v>
      </c>
      <c r="L32" s="58" t="s">
        <v>158</v>
      </c>
      <c r="M32" s="59" t="s">
        <v>79</v>
      </c>
      <c r="N32" s="59" t="s">
        <v>97</v>
      </c>
      <c r="O32" s="60" t="s">
        <v>159</v>
      </c>
      <c r="P32" s="61" t="s">
        <v>99</v>
      </c>
    </row>
    <row r="33" spans="1:16" ht="12.75" customHeight="1" thickBot="1">
      <c r="A33" s="49" t="str">
        <f t="shared" si="0"/>
        <v>BAVM 173 </v>
      </c>
      <c r="B33" s="5" t="str">
        <f t="shared" si="1"/>
        <v>II</v>
      </c>
      <c r="C33" s="49">
        <f t="shared" si="2"/>
        <v>53282.3828</v>
      </c>
      <c r="D33" s="14" t="str">
        <f t="shared" si="3"/>
        <v>vis</v>
      </c>
      <c r="E33" s="57">
        <f>VLOOKUP(C33,A!C$21:E$973,3,FALSE)</f>
        <v>75620.13409291026</v>
      </c>
      <c r="F33" s="5" t="s">
        <v>68</v>
      </c>
      <c r="G33" s="14" t="str">
        <f t="shared" si="4"/>
        <v>53282.3828</v>
      </c>
      <c r="H33" s="49">
        <f t="shared" si="5"/>
        <v>75620.5</v>
      </c>
      <c r="I33" s="58" t="s">
        <v>160</v>
      </c>
      <c r="J33" s="59" t="s">
        <v>161</v>
      </c>
      <c r="K33" s="58">
        <v>75620.5</v>
      </c>
      <c r="L33" s="58" t="s">
        <v>162</v>
      </c>
      <c r="M33" s="59" t="s">
        <v>79</v>
      </c>
      <c r="N33" s="59" t="s">
        <v>163</v>
      </c>
      <c r="O33" s="60" t="s">
        <v>98</v>
      </c>
      <c r="P33" s="61" t="s">
        <v>99</v>
      </c>
    </row>
    <row r="34" spans="1:16" ht="12.75" customHeight="1" thickBot="1">
      <c r="A34" s="49" t="str">
        <f t="shared" si="0"/>
        <v>BAVM 173 </v>
      </c>
      <c r="B34" s="5" t="str">
        <f t="shared" si="1"/>
        <v>I</v>
      </c>
      <c r="C34" s="49">
        <f t="shared" si="2"/>
        <v>53282.573</v>
      </c>
      <c r="D34" s="14" t="str">
        <f t="shared" si="3"/>
        <v>vis</v>
      </c>
      <c r="E34" s="57">
        <f>VLOOKUP(C34,A!C$21:E$973,3,FALSE)</f>
        <v>75620.63853261618</v>
      </c>
      <c r="F34" s="5" t="s">
        <v>68</v>
      </c>
      <c r="G34" s="14" t="str">
        <f t="shared" si="4"/>
        <v>53282.5730</v>
      </c>
      <c r="H34" s="49">
        <f t="shared" si="5"/>
        <v>75621</v>
      </c>
      <c r="I34" s="58" t="s">
        <v>164</v>
      </c>
      <c r="J34" s="59" t="s">
        <v>165</v>
      </c>
      <c r="K34" s="58" t="s">
        <v>166</v>
      </c>
      <c r="L34" s="58" t="s">
        <v>167</v>
      </c>
      <c r="M34" s="59" t="s">
        <v>79</v>
      </c>
      <c r="N34" s="59" t="s">
        <v>163</v>
      </c>
      <c r="O34" s="60" t="s">
        <v>98</v>
      </c>
      <c r="P34" s="61" t="s">
        <v>99</v>
      </c>
    </row>
    <row r="35" spans="1:16" ht="12.75" customHeight="1" thickBot="1">
      <c r="A35" s="49" t="str">
        <f t="shared" si="0"/>
        <v>BAVM 173 </v>
      </c>
      <c r="B35" s="5" t="str">
        <f t="shared" si="1"/>
        <v>I</v>
      </c>
      <c r="C35" s="49">
        <f t="shared" si="2"/>
        <v>53284.4561</v>
      </c>
      <c r="D35" s="14" t="str">
        <f t="shared" si="3"/>
        <v>vis</v>
      </c>
      <c r="E35" s="57">
        <f>VLOOKUP(C35,A!C$21:E$973,3,FALSE)</f>
        <v>75625.63280396338</v>
      </c>
      <c r="F35" s="5" t="s">
        <v>68</v>
      </c>
      <c r="G35" s="14" t="str">
        <f t="shared" si="4"/>
        <v>53284.4561</v>
      </c>
      <c r="H35" s="49">
        <f t="shared" si="5"/>
        <v>75626</v>
      </c>
      <c r="I35" s="58" t="s">
        <v>168</v>
      </c>
      <c r="J35" s="59" t="s">
        <v>169</v>
      </c>
      <c r="K35" s="58" t="s">
        <v>170</v>
      </c>
      <c r="L35" s="58" t="s">
        <v>111</v>
      </c>
      <c r="M35" s="59" t="s">
        <v>79</v>
      </c>
      <c r="N35" s="59" t="s">
        <v>163</v>
      </c>
      <c r="O35" s="60" t="s">
        <v>98</v>
      </c>
      <c r="P35" s="61" t="s">
        <v>99</v>
      </c>
    </row>
    <row r="36" spans="1:16" ht="12.75" customHeight="1" thickBot="1">
      <c r="A36" s="49" t="str">
        <f t="shared" si="0"/>
        <v>BAVM 178 </v>
      </c>
      <c r="B36" s="5" t="str">
        <f t="shared" si="1"/>
        <v>I</v>
      </c>
      <c r="C36" s="49">
        <f t="shared" si="2"/>
        <v>53601.5496</v>
      </c>
      <c r="D36" s="14" t="str">
        <f t="shared" si="3"/>
        <v>vis</v>
      </c>
      <c r="E36" s="57">
        <f>VLOOKUP(C36,A!C$21:E$973,3,FALSE)</f>
        <v>76466.61362358507</v>
      </c>
      <c r="F36" s="5" t="s">
        <v>68</v>
      </c>
      <c r="G36" s="14" t="str">
        <f t="shared" si="4"/>
        <v>53601.5496</v>
      </c>
      <c r="H36" s="49">
        <f t="shared" si="5"/>
        <v>76467</v>
      </c>
      <c r="I36" s="58" t="s">
        <v>171</v>
      </c>
      <c r="J36" s="59" t="s">
        <v>172</v>
      </c>
      <c r="K36" s="58" t="s">
        <v>173</v>
      </c>
      <c r="L36" s="58" t="s">
        <v>174</v>
      </c>
      <c r="M36" s="59" t="s">
        <v>90</v>
      </c>
      <c r="N36" s="59" t="s">
        <v>163</v>
      </c>
      <c r="O36" s="60" t="s">
        <v>98</v>
      </c>
      <c r="P36" s="61" t="s">
        <v>175</v>
      </c>
    </row>
    <row r="37" spans="1:16" ht="12.75" customHeight="1" thickBot="1">
      <c r="A37" s="49" t="str">
        <f t="shared" si="0"/>
        <v>BAVM 178 </v>
      </c>
      <c r="B37" s="5" t="str">
        <f t="shared" si="1"/>
        <v>II</v>
      </c>
      <c r="C37" s="49">
        <f t="shared" si="2"/>
        <v>53613.4278</v>
      </c>
      <c r="D37" s="14" t="str">
        <f t="shared" si="3"/>
        <v>vis</v>
      </c>
      <c r="E37" s="57">
        <f>VLOOKUP(C37,A!C$21:E$973,3,FALSE)</f>
        <v>76498.1164401727</v>
      </c>
      <c r="F37" s="5" t="s">
        <v>68</v>
      </c>
      <c r="G37" s="14" t="str">
        <f t="shared" si="4"/>
        <v>53613.4278</v>
      </c>
      <c r="H37" s="49">
        <f t="shared" si="5"/>
        <v>76498.5</v>
      </c>
      <c r="I37" s="58" t="s">
        <v>176</v>
      </c>
      <c r="J37" s="59" t="s">
        <v>177</v>
      </c>
      <c r="K37" s="58" t="s">
        <v>178</v>
      </c>
      <c r="L37" s="58" t="s">
        <v>179</v>
      </c>
      <c r="M37" s="59" t="s">
        <v>90</v>
      </c>
      <c r="N37" s="59" t="s">
        <v>163</v>
      </c>
      <c r="O37" s="60" t="s">
        <v>98</v>
      </c>
      <c r="P37" s="61" t="s">
        <v>175</v>
      </c>
    </row>
    <row r="38" spans="1:16" ht="12.75" customHeight="1" thickBot="1">
      <c r="A38" s="49" t="str">
        <f t="shared" si="0"/>
        <v>BAVM 178 </v>
      </c>
      <c r="B38" s="5" t="str">
        <f t="shared" si="1"/>
        <v>II</v>
      </c>
      <c r="C38" s="49">
        <f t="shared" si="2"/>
        <v>53636.4252</v>
      </c>
      <c r="D38" s="14" t="str">
        <f t="shared" si="3"/>
        <v>vis</v>
      </c>
      <c r="E38" s="57">
        <f>VLOOKUP(C38,A!C$21:E$973,3,FALSE)</f>
        <v>76559.1090884016</v>
      </c>
      <c r="F38" s="5" t="s">
        <v>68</v>
      </c>
      <c r="G38" s="14" t="str">
        <f t="shared" si="4"/>
        <v>53636.4252</v>
      </c>
      <c r="H38" s="49">
        <f t="shared" si="5"/>
        <v>76559.5</v>
      </c>
      <c r="I38" s="58" t="s">
        <v>180</v>
      </c>
      <c r="J38" s="59" t="s">
        <v>181</v>
      </c>
      <c r="K38" s="58" t="s">
        <v>182</v>
      </c>
      <c r="L38" s="58" t="s">
        <v>183</v>
      </c>
      <c r="M38" s="59" t="s">
        <v>90</v>
      </c>
      <c r="N38" s="59" t="s">
        <v>163</v>
      </c>
      <c r="O38" s="60" t="s">
        <v>98</v>
      </c>
      <c r="P38" s="61" t="s">
        <v>175</v>
      </c>
    </row>
    <row r="39" spans="1:16" ht="12.75" customHeight="1" thickBot="1">
      <c r="A39" s="49" t="str">
        <f t="shared" si="0"/>
        <v>BAVM 178 </v>
      </c>
      <c r="B39" s="5" t="str">
        <f t="shared" si="1"/>
        <v>II</v>
      </c>
      <c r="C39" s="49">
        <f t="shared" si="2"/>
        <v>53651.5068</v>
      </c>
      <c r="D39" s="14" t="str">
        <f t="shared" si="3"/>
        <v>vis</v>
      </c>
      <c r="E39" s="57">
        <f>VLOOKUP(C39,A!C$21:E$973,3,FALSE)</f>
        <v>76599.10781536765</v>
      </c>
      <c r="F39" s="5" t="s">
        <v>68</v>
      </c>
      <c r="G39" s="14" t="str">
        <f t="shared" si="4"/>
        <v>53651.5068</v>
      </c>
      <c r="H39" s="49">
        <f t="shared" si="5"/>
        <v>76599.5</v>
      </c>
      <c r="I39" s="58" t="s">
        <v>184</v>
      </c>
      <c r="J39" s="59" t="s">
        <v>185</v>
      </c>
      <c r="K39" s="58" t="s">
        <v>186</v>
      </c>
      <c r="L39" s="58" t="s">
        <v>187</v>
      </c>
      <c r="M39" s="59" t="s">
        <v>90</v>
      </c>
      <c r="N39" s="59" t="s">
        <v>163</v>
      </c>
      <c r="O39" s="60" t="s">
        <v>98</v>
      </c>
      <c r="P39" s="61" t="s">
        <v>175</v>
      </c>
    </row>
    <row r="40" spans="1:16" ht="12.75" customHeight="1" thickBot="1">
      <c r="A40" s="49" t="str">
        <f t="shared" si="0"/>
        <v>BAVM 215 </v>
      </c>
      <c r="B40" s="5" t="str">
        <f t="shared" si="1"/>
        <v>II</v>
      </c>
      <c r="C40" s="49">
        <f t="shared" si="2"/>
        <v>55481.2983</v>
      </c>
      <c r="D40" s="14" t="str">
        <f t="shared" si="3"/>
        <v>vis</v>
      </c>
      <c r="E40" s="57">
        <f>VLOOKUP(C40,A!C$21:E$973,3,FALSE)</f>
        <v>81451.99680680649</v>
      </c>
      <c r="F40" s="5" t="s">
        <v>68</v>
      </c>
      <c r="G40" s="14" t="str">
        <f t="shared" si="4"/>
        <v>55481.2983</v>
      </c>
      <c r="H40" s="49">
        <f t="shared" si="5"/>
        <v>81452.5</v>
      </c>
      <c r="I40" s="58" t="s">
        <v>197</v>
      </c>
      <c r="J40" s="59" t="s">
        <v>198</v>
      </c>
      <c r="K40" s="58" t="s">
        <v>199</v>
      </c>
      <c r="L40" s="58" t="s">
        <v>200</v>
      </c>
      <c r="M40" s="59" t="s">
        <v>90</v>
      </c>
      <c r="N40" s="59" t="s">
        <v>163</v>
      </c>
      <c r="O40" s="60" t="s">
        <v>98</v>
      </c>
      <c r="P40" s="61" t="s">
        <v>201</v>
      </c>
    </row>
    <row r="41" spans="1:16" ht="12.75" customHeight="1" thickBot="1">
      <c r="A41" s="49" t="str">
        <f t="shared" si="0"/>
        <v>BAVM 215 </v>
      </c>
      <c r="B41" s="5" t="str">
        <f t="shared" si="1"/>
        <v>I</v>
      </c>
      <c r="C41" s="49">
        <f t="shared" si="2"/>
        <v>55481.4852</v>
      </c>
      <c r="D41" s="14" t="str">
        <f t="shared" si="3"/>
        <v>vis</v>
      </c>
      <c r="E41" s="57">
        <f>VLOOKUP(C41,A!C$21:E$973,3,FALSE)</f>
        <v>81452.49249440397</v>
      </c>
      <c r="F41" s="5" t="s">
        <v>68</v>
      </c>
      <c r="G41" s="14" t="str">
        <f t="shared" si="4"/>
        <v>55481.4852</v>
      </c>
      <c r="H41" s="49">
        <f t="shared" si="5"/>
        <v>81453</v>
      </c>
      <c r="I41" s="58" t="s">
        <v>202</v>
      </c>
      <c r="J41" s="59" t="s">
        <v>203</v>
      </c>
      <c r="K41" s="58" t="s">
        <v>204</v>
      </c>
      <c r="L41" s="58" t="s">
        <v>205</v>
      </c>
      <c r="M41" s="59" t="s">
        <v>90</v>
      </c>
      <c r="N41" s="59" t="s">
        <v>163</v>
      </c>
      <c r="O41" s="60" t="s">
        <v>98</v>
      </c>
      <c r="P41" s="61" t="s">
        <v>201</v>
      </c>
    </row>
    <row r="42" spans="1:16" ht="12.75" customHeight="1" thickBot="1">
      <c r="A42" s="49" t="str">
        <f t="shared" si="0"/>
        <v>IBVS 6042 </v>
      </c>
      <c r="B42" s="5" t="str">
        <f t="shared" si="1"/>
        <v>II</v>
      </c>
      <c r="C42" s="49">
        <f t="shared" si="2"/>
        <v>56203.7118</v>
      </c>
      <c r="D42" s="14" t="str">
        <f t="shared" si="3"/>
        <v>vis</v>
      </c>
      <c r="E42" s="57">
        <f>VLOOKUP(C42,A!C$21:E$973,3,FALSE)</f>
        <v>83367.94871794872</v>
      </c>
      <c r="F42" s="5" t="s">
        <v>68</v>
      </c>
      <c r="G42" s="14" t="str">
        <f t="shared" si="4"/>
        <v>56203.7118</v>
      </c>
      <c r="H42" s="49">
        <f t="shared" si="5"/>
        <v>83368.5</v>
      </c>
      <c r="I42" s="58" t="s">
        <v>211</v>
      </c>
      <c r="J42" s="59" t="s">
        <v>212</v>
      </c>
      <c r="K42" s="58" t="s">
        <v>213</v>
      </c>
      <c r="L42" s="58" t="s">
        <v>214</v>
      </c>
      <c r="M42" s="59" t="s">
        <v>90</v>
      </c>
      <c r="N42" s="59" t="s">
        <v>68</v>
      </c>
      <c r="O42" s="60" t="s">
        <v>74</v>
      </c>
      <c r="P42" s="61" t="s">
        <v>215</v>
      </c>
    </row>
    <row r="43" spans="1:16" ht="12.75" customHeight="1" thickBot="1">
      <c r="A43" s="49" t="str">
        <f t="shared" si="0"/>
        <v>OEJV 0074 </v>
      </c>
      <c r="B43" s="5" t="str">
        <f t="shared" si="1"/>
        <v>II</v>
      </c>
      <c r="C43" s="49">
        <f t="shared" si="2"/>
        <v>52874.4226</v>
      </c>
      <c r="D43" s="14" t="str">
        <f t="shared" si="3"/>
        <v>vis</v>
      </c>
      <c r="E43" s="57" t="e">
        <f>VLOOKUP(C43,A!C$21:E$973,3,FALSE)</f>
        <v>#N/A</v>
      </c>
      <c r="F43" s="5" t="s">
        <v>68</v>
      </c>
      <c r="G43" s="14" t="str">
        <f t="shared" si="4"/>
        <v>52874.4226</v>
      </c>
      <c r="H43" s="49">
        <f t="shared" si="5"/>
        <v>74538.5</v>
      </c>
      <c r="I43" s="58" t="s">
        <v>87</v>
      </c>
      <c r="J43" s="59" t="s">
        <v>88</v>
      </c>
      <c r="K43" s="58">
        <v>74538.5</v>
      </c>
      <c r="L43" s="58" t="s">
        <v>89</v>
      </c>
      <c r="M43" s="59" t="s">
        <v>90</v>
      </c>
      <c r="N43" s="59" t="s">
        <v>91</v>
      </c>
      <c r="O43" s="60" t="s">
        <v>92</v>
      </c>
      <c r="P43" s="61" t="s">
        <v>93</v>
      </c>
    </row>
    <row r="44" spans="1:16" ht="12.75" customHeight="1" thickBot="1">
      <c r="A44" s="49" t="str">
        <f t="shared" si="0"/>
        <v>OEJV 0074 </v>
      </c>
      <c r="B44" s="5" t="str">
        <f t="shared" si="1"/>
        <v>II</v>
      </c>
      <c r="C44" s="49">
        <f t="shared" si="2"/>
        <v>53226.5766</v>
      </c>
      <c r="D44" s="14" t="str">
        <f t="shared" si="3"/>
        <v>vis</v>
      </c>
      <c r="E44" s="57" t="e">
        <f>VLOOKUP(C44,A!C$21:E$973,3,FALSE)</f>
        <v>#N/A</v>
      </c>
      <c r="F44" s="5" t="s">
        <v>68</v>
      </c>
      <c r="G44" s="14" t="str">
        <f t="shared" si="4"/>
        <v>53226.5766</v>
      </c>
      <c r="H44" s="49">
        <f t="shared" si="5"/>
        <v>75472.5</v>
      </c>
      <c r="I44" s="58" t="s">
        <v>114</v>
      </c>
      <c r="J44" s="59" t="s">
        <v>115</v>
      </c>
      <c r="K44" s="58">
        <v>75472.5</v>
      </c>
      <c r="L44" s="58" t="s">
        <v>116</v>
      </c>
      <c r="M44" s="59" t="s">
        <v>90</v>
      </c>
      <c r="N44" s="59" t="s">
        <v>117</v>
      </c>
      <c r="O44" s="60" t="s">
        <v>118</v>
      </c>
      <c r="P44" s="61" t="s">
        <v>93</v>
      </c>
    </row>
    <row r="45" spans="1:16" ht="12.75" customHeight="1" thickBot="1">
      <c r="A45" s="49" t="str">
        <f t="shared" si="0"/>
        <v>BAVM 193 </v>
      </c>
      <c r="B45" s="5" t="str">
        <f t="shared" si="1"/>
        <v>I</v>
      </c>
      <c r="C45" s="49">
        <f t="shared" si="2"/>
        <v>54367.3238</v>
      </c>
      <c r="D45" s="14" t="str">
        <f t="shared" si="3"/>
        <v>vis</v>
      </c>
      <c r="E45" s="57">
        <f>VLOOKUP(C45,A!C$21:E$973,3,FALSE)</f>
        <v>78497.56479212416</v>
      </c>
      <c r="F45" s="5" t="s">
        <v>68</v>
      </c>
      <c r="G45" s="14" t="str">
        <f t="shared" si="4"/>
        <v>54367.3238</v>
      </c>
      <c r="H45" s="49">
        <f t="shared" si="5"/>
        <v>78498</v>
      </c>
      <c r="I45" s="58" t="s">
        <v>188</v>
      </c>
      <c r="J45" s="59" t="s">
        <v>189</v>
      </c>
      <c r="K45" s="58" t="s">
        <v>190</v>
      </c>
      <c r="L45" s="58" t="s">
        <v>191</v>
      </c>
      <c r="M45" s="59" t="s">
        <v>90</v>
      </c>
      <c r="N45" s="59" t="s">
        <v>163</v>
      </c>
      <c r="O45" s="60" t="s">
        <v>98</v>
      </c>
      <c r="P45" s="61" t="s">
        <v>192</v>
      </c>
    </row>
    <row r="46" spans="1:16" ht="12.75" customHeight="1" thickBot="1">
      <c r="A46" s="49" t="str">
        <f t="shared" si="0"/>
        <v>BAVM 193 </v>
      </c>
      <c r="B46" s="5" t="str">
        <f t="shared" si="1"/>
        <v>II</v>
      </c>
      <c r="C46" s="49">
        <f t="shared" si="2"/>
        <v>54367.512</v>
      </c>
      <c r="D46" s="14" t="str">
        <f t="shared" si="3"/>
        <v>vis</v>
      </c>
      <c r="E46" s="57">
        <f>VLOOKUP(C46,A!C$21:E$973,3,FALSE)</f>
        <v>78498.06392752194</v>
      </c>
      <c r="F46" s="5" t="s">
        <v>68</v>
      </c>
      <c r="G46" s="14" t="str">
        <f t="shared" si="4"/>
        <v>54367.5120</v>
      </c>
      <c r="H46" s="49">
        <f t="shared" si="5"/>
        <v>78498.5</v>
      </c>
      <c r="I46" s="58" t="s">
        <v>193</v>
      </c>
      <c r="J46" s="59" t="s">
        <v>194</v>
      </c>
      <c r="K46" s="58" t="s">
        <v>195</v>
      </c>
      <c r="L46" s="58" t="s">
        <v>196</v>
      </c>
      <c r="M46" s="59" t="s">
        <v>90</v>
      </c>
      <c r="N46" s="59" t="s">
        <v>163</v>
      </c>
      <c r="O46" s="60" t="s">
        <v>98</v>
      </c>
      <c r="P46" s="61" t="s">
        <v>192</v>
      </c>
    </row>
    <row r="47" spans="1:16" ht="12.75" customHeight="1" thickBot="1">
      <c r="A47" s="49" t="str">
        <f t="shared" si="0"/>
        <v>BAVM 225 </v>
      </c>
      <c r="B47" s="5" t="str">
        <f t="shared" si="1"/>
        <v>I</v>
      </c>
      <c r="C47" s="49">
        <f t="shared" si="2"/>
        <v>55806.4966</v>
      </c>
      <c r="D47" s="14" t="str">
        <f t="shared" si="3"/>
        <v>vis</v>
      </c>
      <c r="E47" s="57">
        <f>VLOOKUP(C47,A!C$21:E$973,3,FALSE)</f>
        <v>82314.47280481206</v>
      </c>
      <c r="F47" s="5" t="s">
        <v>68</v>
      </c>
      <c r="G47" s="14" t="str">
        <f t="shared" si="4"/>
        <v>55806.4966</v>
      </c>
      <c r="H47" s="49">
        <f t="shared" si="5"/>
        <v>82315</v>
      </c>
      <c r="I47" s="58" t="s">
        <v>206</v>
      </c>
      <c r="J47" s="59" t="s">
        <v>207</v>
      </c>
      <c r="K47" s="58" t="s">
        <v>208</v>
      </c>
      <c r="L47" s="58" t="s">
        <v>209</v>
      </c>
      <c r="M47" s="59" t="s">
        <v>90</v>
      </c>
      <c r="N47" s="59" t="s">
        <v>163</v>
      </c>
      <c r="O47" s="60" t="s">
        <v>98</v>
      </c>
      <c r="P47" s="61" t="s">
        <v>210</v>
      </c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</sheetData>
  <sheetProtection/>
  <hyperlinks>
    <hyperlink ref="P13" r:id="rId1" display="http://www.konkoly.hu/cgi-bin/IBVS?5263"/>
    <hyperlink ref="P43" r:id="rId2" display="http://var.astro.cz/oejv/issues/oejv0074.pdf"/>
    <hyperlink ref="P14" r:id="rId3" display="http://www.bav-astro.de/sfs/BAVM_link.php?BAVMnr=173"/>
    <hyperlink ref="P15" r:id="rId4" display="http://www.bav-astro.de/sfs/BAVM_link.php?BAVMnr=173"/>
    <hyperlink ref="P16" r:id="rId5" display="http://www.bav-astro.de/sfs/BAVM_link.php?BAVMnr=173"/>
    <hyperlink ref="P17" r:id="rId6" display="http://www.bav-astro.de/sfs/BAVM_link.php?BAVMnr=173"/>
    <hyperlink ref="P18" r:id="rId7" display="http://www.bav-astro.de/sfs/BAVM_link.php?BAVMnr=173"/>
    <hyperlink ref="P19" r:id="rId8" display="http://www.bav-astro.de/sfs/BAVM_link.php?BAVMnr=173"/>
    <hyperlink ref="P44" r:id="rId9" display="http://var.astro.cz/oejv/issues/oejv0074.pdf"/>
    <hyperlink ref="P20" r:id="rId10" display="http://www.bav-astro.de/sfs/BAVM_link.php?BAVMnr=173"/>
    <hyperlink ref="P21" r:id="rId11" display="http://www.bav-astro.de/sfs/BAVM_link.php?BAVMnr=173"/>
    <hyperlink ref="P22" r:id="rId12" display="http://www.bav-astro.de/sfs/BAVM_link.php?BAVMnr=173"/>
    <hyperlink ref="P23" r:id="rId13" display="http://var.astro.cz/oejv/issues/oejv0074.pdf"/>
    <hyperlink ref="P24" r:id="rId14" display="http://www.bav-astro.de/sfs/BAVM_link.php?BAVMnr=173"/>
    <hyperlink ref="P25" r:id="rId15" display="http://www.bav-astro.de/sfs/BAVM_link.php?BAVMnr=186"/>
    <hyperlink ref="P26" r:id="rId16" display="http://www.bav-astro.de/sfs/BAVM_link.php?BAVMnr=173"/>
    <hyperlink ref="P27" r:id="rId17" display="http://www.bav-astro.de/sfs/BAVM_link.php?BAVMnr=173"/>
    <hyperlink ref="P28" r:id="rId18" display="http://www.bav-astro.de/sfs/BAVM_link.php?BAVMnr=173"/>
    <hyperlink ref="P29" r:id="rId19" display="http://www.bav-astro.de/sfs/BAVM_link.php?BAVMnr=186"/>
    <hyperlink ref="P30" r:id="rId20" display="http://www.bav-astro.de/sfs/BAVM_link.php?BAVMnr=186"/>
    <hyperlink ref="P31" r:id="rId21" display="http://www.bav-astro.de/sfs/BAVM_link.php?BAVMnr=173"/>
    <hyperlink ref="P32" r:id="rId22" display="http://www.bav-astro.de/sfs/BAVM_link.php?BAVMnr=173"/>
    <hyperlink ref="P33" r:id="rId23" display="http://www.bav-astro.de/sfs/BAVM_link.php?BAVMnr=173"/>
    <hyperlink ref="P34" r:id="rId24" display="http://www.bav-astro.de/sfs/BAVM_link.php?BAVMnr=173"/>
    <hyperlink ref="P35" r:id="rId25" display="http://www.bav-astro.de/sfs/BAVM_link.php?BAVMnr=173"/>
    <hyperlink ref="P36" r:id="rId26" display="http://www.bav-astro.de/sfs/BAVM_link.php?BAVMnr=178"/>
    <hyperlink ref="P37" r:id="rId27" display="http://www.bav-astro.de/sfs/BAVM_link.php?BAVMnr=178"/>
    <hyperlink ref="P38" r:id="rId28" display="http://www.bav-astro.de/sfs/BAVM_link.php?BAVMnr=178"/>
    <hyperlink ref="P39" r:id="rId29" display="http://www.bav-astro.de/sfs/BAVM_link.php?BAVMnr=178"/>
    <hyperlink ref="P45" r:id="rId30" display="http://www.bav-astro.de/sfs/BAVM_link.php?BAVMnr=193"/>
    <hyperlink ref="P46" r:id="rId31" display="http://www.bav-astro.de/sfs/BAVM_link.php?BAVMnr=193"/>
    <hyperlink ref="P40" r:id="rId32" display="http://www.bav-astro.de/sfs/BAVM_link.php?BAVMnr=215"/>
    <hyperlink ref="P41" r:id="rId33" display="http://www.bav-astro.de/sfs/BAVM_link.php?BAVMnr=215"/>
    <hyperlink ref="P47" r:id="rId34" display="http://www.bav-astro.de/sfs/BAVM_link.php?BAVMnr=225"/>
    <hyperlink ref="P42" r:id="rId35" display="http://www.konkoly.hu/cgi-bin/IBVS?604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