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510" windowHeight="144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<sst xmlns="http://schemas.openxmlformats.org/spreadsheetml/2006/main" count="58" uniqueCount="52">
  <si>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</si>
  <si>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</si>
  <si>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</si>
  <si>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</si>
  <si>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</si>
  <si>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</si>
  <si>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</si>
  <si>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</si>
  <si>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</si>
  <si>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</si>
  <si>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</si>
  <si>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</si>
  <si>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</si>
  <si>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</si>
  <si>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</si>
  <si>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</si>
  <si>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</si>
  <si>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</si>
  <si>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</si>
  <si>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</si>
  <si>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</si>
  <si>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</si>
  <si>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</si>
  <si>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</si>
  <si>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</si>
  <si>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</si>
  <si>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</si>
  <si>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</si>
  <si>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</si>
  <si>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</si>
  <si>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</si>
  <si>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</si>
  <si>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</si>
  <si>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</si>
  <si>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</si>
  <si>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</si>
  <si>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</si>
  <si>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</si>
  <si>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</si>
  <si>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</si>
  <si>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</si>
  <si>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</si>
  <si>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V0467 Peg  </t>
  </si>
  <si>
    <t>2017K</t>
  </si>
  <si>
    <t>G1683-1839</t>
  </si>
  <si>
    <t xml:space="preserve">EW        </t>
  </si>
  <si>
    <t>pr_6</t>
  </si>
  <si>
    <t xml:space="preserve">F2               </t>
  </si>
  <si>
    <t>GCVS</t>
  </si>
  <si>
    <t>V0467 Peg   / GSC 1683-1839</t>
  </si>
  <si>
    <t>I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</si>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</sst>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29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V0467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1601681"/>
        <c:axId val="15979674"/>
      </c:scatterChart>
      <c:val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crossBetween val="midCat"/>
        <c:dispUnits/>
      </c:val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4" t="s">
        <v>42</v>
      </c>
      <c r="G1" s="30" t="s">
        <v>43</v>
      </c>
      <c r="H1" s="35"/>
      <c r="I1" s="36" t="s">
        <v>44</v>
      </c>
      <c r="J1" s="37" t="s">
        <v>42</v>
      </c>
      <c r="K1" s="38">
        <v>21.5247</v>
      </c>
      <c r="L1" s="38">
        <v>18.17335</v>
      </c>
      <c r="M1" s="39">
        <v>55012.8689</v>
      </c>
      <c r="N1" s="39">
        <v>0.312817</v>
      </c>
      <c r="O1" s="40" t="s">
        <v>45</v>
      </c>
      <c r="P1" s="40">
        <v>9.43</v>
      </c>
      <c r="Q1" s="40">
        <v>9.52</v>
      </c>
      <c r="R1" s="41" t="s">
        <v>46</v>
      </c>
      <c r="S1" s="42" t="s">
        <v>47</v>
      </c>
    </row>
    <row r="2" spans="1:4" ht="12.75">
      <c r="A2" t="s">
        <v>24</v>
      </c>
      <c r="B2" t="s">
        <v>45</v>
      </c>
      <c r="C2" s="29"/>
      <c r="D2" s="3"/>
    </row>
    <row r="3" ht="13.5" thickBot="1"/>
    <row r="4" spans="1:4" ht="14.25" thickBot="1" thickTop="1">
      <c r="A4" s="5" t="s">
        <v>1</v>
      </c>
      <c r="C4" s="26">
        <v>55012.8689</v>
      </c>
      <c r="D4" s="27">
        <v>0.312817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v>55012.8689</v>
      </c>
      <c r="D7" s="28" t="s">
        <v>48</v>
      </c>
    </row>
    <row r="8" spans="1:4" ht="12.75">
      <c r="A8" t="s">
        <v>4</v>
      </c>
      <c r="C8" s="8">
        <v>0.312817</v>
      </c>
      <c r="D8" s="28" t="s">
        <v>48</v>
      </c>
    </row>
    <row r="9" spans="1:4" ht="12.75">
      <c r="A9" s="24" t="s">
        <v>33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0.00025030492123651743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-2.6732516387468213E-06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58023.394230931146</v>
      </c>
      <c r="E15" s="14" t="s">
        <v>35</v>
      </c>
      <c r="F15" s="31">
        <v>1</v>
      </c>
    </row>
    <row r="16" spans="1:6" ht="12.75">
      <c r="A16" s="16" t="s">
        <v>5</v>
      </c>
      <c r="B16" s="10"/>
      <c r="C16" s="17">
        <f>+C8+C12</f>
        <v>0.31281432674836124</v>
      </c>
      <c r="E16" s="14" t="s">
        <v>31</v>
      </c>
      <c r="F16" s="32">
        <f ca="1">NOW()+15018.5+$C$5/24</f>
        <v>59906.53450046296</v>
      </c>
    </row>
    <row r="17" spans="1:6" ht="13.5" thickBot="1">
      <c r="A17" s="14" t="s">
        <v>28</v>
      </c>
      <c r="B17" s="10"/>
      <c r="C17" s="10">
        <f>COUNT(C21:C2191)</f>
        <v>3</v>
      </c>
      <c r="E17" s="14" t="s">
        <v>36</v>
      </c>
      <c r="F17" s="15">
        <f>ROUND(2*(F16-$C$7)/$C$8,0)/2+F15</f>
        <v>15645</v>
      </c>
    </row>
    <row r="18" spans="1:6" ht="14.25" thickBot="1" thickTop="1">
      <c r="A18" s="16" t="s">
        <v>6</v>
      </c>
      <c r="B18" s="10"/>
      <c r="C18" s="19">
        <f>+C15</f>
        <v>58023.394230931146</v>
      </c>
      <c r="D18" s="20">
        <f>+C16</f>
        <v>0.31281432674836124</v>
      </c>
      <c r="E18" s="14" t="s">
        <v>37</v>
      </c>
      <c r="F18" s="23">
        <f>ROUND(2*(F16-$C$15)/$C$16,0)/2+F15</f>
        <v>6021</v>
      </c>
    </row>
    <row r="19" spans="5:6" ht="13.5" thickTop="1">
      <c r="E19" s="14" t="s">
        <v>32</v>
      </c>
      <c r="F19" s="18">
        <f>+$C$15+$C$16*F18-15018.5-$C$5/24</f>
        <v>44888.74512561636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34</v>
      </c>
    </row>
    <row r="21" spans="1:17" ht="12.75">
      <c r="A21" t="s">
        <v>48</v>
      </c>
      <c r="C21" s="8">
        <v>55012.8689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0.00025030492123651743</v>
      </c>
      <c r="Q21" s="2">
        <f>+C21-15018.5</f>
        <v>39994.3689</v>
      </c>
    </row>
    <row r="22" spans="1:17" ht="12.75">
      <c r="A22" s="44" t="s">
        <v>51</v>
      </c>
      <c r="B22" s="45" t="s">
        <v>50</v>
      </c>
      <c r="C22" s="46">
        <v>57255.43604</v>
      </c>
      <c r="D22" s="46">
        <v>0.0008</v>
      </c>
      <c r="E22">
        <f>+(C22-C$7)/C$8</f>
        <v>7168.942672552959</v>
      </c>
      <c r="F22">
        <f>ROUND(2*E22,0)/2</f>
        <v>7169</v>
      </c>
      <c r="G22">
        <f>+C22-(C$7+F22*C$8)</f>
        <v>-0.01793300000281306</v>
      </c>
      <c r="K22">
        <f>+G22</f>
        <v>-0.01793300000281306</v>
      </c>
      <c r="O22">
        <f>+C$11+C$12*$F22</f>
        <v>-0.018914236076939445</v>
      </c>
      <c r="Q22" s="2">
        <f>+C22-15018.5</f>
        <v>42236.93604</v>
      </c>
    </row>
    <row r="23" spans="1:17" ht="12.75">
      <c r="A23" s="43" t="s">
        <v>0</v>
      </c>
      <c r="B23" s="47" t="s">
        <v>50</v>
      </c>
      <c r="C23" s="48">
        <v>58023.3935</v>
      </c>
      <c r="D23" s="48">
        <v>0.002</v>
      </c>
      <c r="E23">
        <f>+(C23-C$7)/C$8</f>
        <v>9623.916219387043</v>
      </c>
      <c r="F23">
        <f>ROUND(2*E23,0)/2</f>
        <v>9624</v>
      </c>
      <c r="G23">
        <f>+C23-(C$7+F23*C$8)</f>
        <v>-0.026208000002952758</v>
      </c>
      <c r="K23">
        <f>+G23</f>
        <v>-0.026208000002952758</v>
      </c>
      <c r="O23">
        <f>+C$11+C$12*$F23</f>
        <v>-0.02547706885006289</v>
      </c>
      <c r="Q23" s="2">
        <f>+C23-15018.5</f>
        <v>43004.8935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370" r:id="rId1" display="http://vsolj.cetus-net.org/bulletin.html"/>
    <hyperlink ref="H63363" r:id="rId2" display="https://www.aavso.org/ejaavso"/>
    <hyperlink ref="AP221" r:id="rId3" display="http://cdsbib.u-strasbg.fr/cgi-bin/cdsbib?1990RMxAA..21..381G"/>
    <hyperlink ref="AP218" r:id="rId4" display="http://cdsbib.u-strasbg.fr/cgi-bin/cdsbib?1990RMxAA..21..381G"/>
    <hyperlink ref="AP220" r:id="rId5" display="http://cdsbib.u-strasbg.fr/cgi-bin/cdsbib?1990RMxAA..21..381G"/>
    <hyperlink ref="AP196" r:id="rId6" display="http://cdsbib.u-strasbg.fr/cgi-bin/cdsbib?1990RMxAA..21..381G"/>
    <hyperlink ref="I63370" r:id="rId7" display="http://vsolj.cetus-net.org/bulletin.html"/>
    <hyperlink ref="AQ357" r:id="rId8" display="http://cdsbib.u-strasbg.fr/cgi-bin/cdsbib?1990RMxAA..21..381G"/>
    <hyperlink ref="AQ2001" r:id="rId9" display="http://cdsbib.u-strasbg.fr/cgi-bin/cdsbib?1990RMxAA..21..381G"/>
    <hyperlink ref="AQ358" r:id="rId10" display="http://cdsbib.u-strasbg.fr/cgi-bin/cdsbib?1990RMxAA..21..381G"/>
    <hyperlink ref="H63367" r:id="rId11" display="https://www.aavso.org/ejaavso"/>
    <hyperlink ref="H1208" r:id="rId12" display="http://vsolj.cetus-net.org/bulletin.html"/>
    <hyperlink ref="AP4446" r:id="rId13" display="http://cdsbib.u-strasbg.fr/cgi-bin/cdsbib?1990RMxAA..21..381G"/>
    <hyperlink ref="AP4449" r:id="rId14" display="http://cdsbib.u-strasbg.fr/cgi-bin/cdsbib?1990RMxAA..21..381G"/>
    <hyperlink ref="AP4447" r:id="rId15" display="http://cdsbib.u-strasbg.fr/cgi-bin/cdsbib?1990RMxAA..21..381G"/>
    <hyperlink ref="AP4425" r:id="rId16" display="http://cdsbib.u-strasbg.fr/cgi-bin/cdsbib?1990RMxAA..21..381G"/>
    <hyperlink ref="I1208" r:id="rId17" display="http://vsolj.cetus-net.org/bulletin.html"/>
    <hyperlink ref="AQ4559" r:id="rId18" display="http://cdsbib.u-strasbg.fr/cgi-bin/cdsbib?1990RMxAA..21..381G"/>
    <hyperlink ref="AQ64647" r:id="rId19" display="http://cdsbib.u-strasbg.fr/cgi-bin/cdsbib?1990RMxAA..21..381G"/>
    <hyperlink ref="AQ4560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