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<sst xmlns="http://schemas.openxmlformats.org/spreadsheetml/2006/main" count="60" uniqueCount="54">
  <si>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</si>
  <si>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</si>
  <si>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</si>
  <si>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</si>
  <si>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</si>
  <si>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</si>
  <si>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</si>
  <si>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</si>
  <si>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</si>
  <si>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</si>
  <si>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</si>
  <si>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</si>
  <si>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</si>
  <si>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</si>
  <si>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</si>
  <si>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</si>
  <si>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</si>
  <si>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</si>
  <si>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</si>
  <si>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</si>
  <si>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</si>
  <si>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</si>
  <si>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</si>
  <si>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</si>
  <si>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</si>
  <si>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</si>
  <si>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</si>
  <si>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</si>
  <si>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</si>
  <si>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</si>
  <si>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</si>
  <si>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</si>
  <si>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</si>
  <si>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</si>
  <si>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</si>
  <si>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</si>
  <si>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</si>
  <si>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</si>
  <si>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</si>
  <si>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</si>
  <si>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</si>
  <si>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</si>
  <si>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</si>
  <si>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G2226-2148</t>
  </si>
  <si>
    <t>GSC 2226-2148</t>
  </si>
  <si>
    <t>G2226-2148_Peg.xls</t>
  </si>
  <si>
    <t>EW</t>
  </si>
  <si>
    <t>Peg</t>
  </si>
  <si>
    <t>VSX</t>
  </si>
  <si>
    <t>IBVS 5920</t>
  </si>
  <si>
    <t>II</t>
  </si>
  <si>
    <t>IBVS 5960</t>
  </si>
  <si>
    <t>I</t>
  </si>
  <si>
    <t>IBVS 6011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</si>
</sst>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2226-2148 -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0.0007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2501539"/>
        <c:axId val="1187260"/>
      </c:scatterChart>
      <c:valAx>
        <c:axId val="2250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crossBetween val="midCat"/>
        <c:dispUnits/>
      </c:valAx>
      <c:valAx>
        <c:axId val="118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15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52860.71700000018</v>
      </c>
      <c r="D7" s="30" t="s">
        <v>48</v>
      </c>
    </row>
    <row r="8" spans="1:4" ht="12.75">
      <c r="A8" t="s">
        <v>3</v>
      </c>
      <c r="C8" s="8">
        <v>0.311791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-3.465817600789567E-05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2.428346749262928E-06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59906.541389004626</v>
      </c>
    </row>
    <row r="15" spans="1:5" ht="12.75">
      <c r="A15" s="12" t="s">
        <v>17</v>
      </c>
      <c r="B15" s="10"/>
      <c r="C15" s="13">
        <f>(C7+C11)+(C8+C12)*INT(MAX(F21:F3533))</f>
        <v>55862.66409346451</v>
      </c>
      <c r="D15" s="14" t="s">
        <v>39</v>
      </c>
      <c r="E15" s="15">
        <f>ROUND(2*(E14-$C$7)/$C$8,0)/2+E13</f>
        <v>22599</v>
      </c>
    </row>
    <row r="16" spans="1:5" ht="12.75">
      <c r="A16" s="16" t="s">
        <v>4</v>
      </c>
      <c r="B16" s="10"/>
      <c r="C16" s="17">
        <f>+C8+C12</f>
        <v>0.3117934283467492</v>
      </c>
      <c r="D16" s="14" t="s">
        <v>40</v>
      </c>
      <c r="E16" s="24">
        <f>ROUND(2*(E14-$C$15)/$C$16,0)/2+E13</f>
        <v>12970.5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44888.67658916936</v>
      </c>
    </row>
    <row r="18" spans="1:5" ht="14.25" thickBot="1" thickTop="1">
      <c r="A18" s="16" t="s">
        <v>5</v>
      </c>
      <c r="B18" s="10"/>
      <c r="C18" s="19">
        <f>+C15</f>
        <v>55862.66409346451</v>
      </c>
      <c r="D18" s="20">
        <f>+C16</f>
        <v>0.3117934283467492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0.0013210504706796925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52860.71700000018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-3.465817600789567E-05</v>
      </c>
      <c r="Q21" s="2">
        <f>+C21-15018.5</f>
        <v>37842.21700000018</v>
      </c>
      <c r="S21">
        <f>+(O21-G21)^2</f>
        <v>1.201189164194275E-09</v>
      </c>
    </row>
    <row r="22" spans="1:19" ht="12.75">
      <c r="A22" s="33" t="s">
        <v>49</v>
      </c>
      <c r="B22" s="34" t="s">
        <v>50</v>
      </c>
      <c r="C22" s="33">
        <v>55121.6857</v>
      </c>
      <c r="D22" s="33">
        <v>0.0004</v>
      </c>
      <c r="E22">
        <f>+(C22-C$7)/C$8</f>
        <v>7251.552161543544</v>
      </c>
      <c r="F22">
        <f>ROUND(2*E22,0)/2</f>
        <v>7251.5</v>
      </c>
      <c r="G22">
        <f>+C22-(C$7+F22*C$8)</f>
        <v>0.016263499826891348</v>
      </c>
      <c r="I22">
        <f>+G22</f>
        <v>0.016263499826891348</v>
      </c>
      <c r="O22">
        <f>+C$11+C$12*$F22</f>
        <v>0.017574498276272228</v>
      </c>
      <c r="Q22" s="2">
        <f>+C22-15018.5</f>
        <v>40103.1857</v>
      </c>
      <c r="S22">
        <f>+(O22-G22)^2</f>
        <v>1.718716934279073E-06</v>
      </c>
    </row>
    <row r="23" spans="1:19" ht="12.75">
      <c r="A23" s="33" t="s">
        <v>51</v>
      </c>
      <c r="B23" s="34" t="s">
        <v>50</v>
      </c>
      <c r="C23" s="33">
        <v>55478.6907</v>
      </c>
      <c r="D23" s="33">
        <v>0.0004</v>
      </c>
      <c r="E23">
        <f>+(C23-C$7)/C$8</f>
        <v>8396.565968869598</v>
      </c>
      <c r="F23">
        <f>ROUND(2*E23,0)/2</f>
        <v>8396.5</v>
      </c>
      <c r="G23">
        <f>+C23-(C$7+F23*C$8)</f>
        <v>0.020568499821820296</v>
      </c>
      <c r="I23">
        <f>+G23</f>
        <v>0.020568499821820296</v>
      </c>
      <c r="O23">
        <f>+C$11+C$12*$F23</f>
        <v>0.02035495530417828</v>
      </c>
      <c r="Q23" s="2">
        <f>+C23-15018.5</f>
        <v>40460.1907</v>
      </c>
      <c r="S23">
        <f>+(O23-G23)^2</f>
        <v>4.560126101496111E-08</v>
      </c>
    </row>
    <row r="24" spans="1:19" ht="12.75">
      <c r="A24" s="33" t="s">
        <v>51</v>
      </c>
      <c r="B24" s="34" t="s">
        <v>52</v>
      </c>
      <c r="C24" s="33">
        <v>55480.7192</v>
      </c>
      <c r="D24" s="33">
        <v>0.0007</v>
      </c>
      <c r="E24">
        <f>+(C24-C$7)/C$8</f>
        <v>8403.071929593289</v>
      </c>
      <c r="F24">
        <f>ROUND(2*E24,0)/2</f>
        <v>8403</v>
      </c>
      <c r="G24">
        <f>+C24-(C$7+F24*C$8)</f>
        <v>0.022426999821618665</v>
      </c>
      <c r="I24">
        <f>+G24</f>
        <v>0.022426999821618665</v>
      </c>
      <c r="O24">
        <f>+C$11+C$12*$F24</f>
        <v>0.020370739558048488</v>
      </c>
      <c r="Q24" s="2">
        <f>+C24-15018.5</f>
        <v>40462.2192</v>
      </c>
      <c r="S24">
        <f>+(O24-G24)^2</f>
        <v>4.228206271537693E-06</v>
      </c>
    </row>
    <row r="25" spans="1:19" ht="12.75">
      <c r="A25" s="33" t="s">
        <v>53</v>
      </c>
      <c r="B25" s="34" t="s">
        <v>52</v>
      </c>
      <c r="C25" s="33">
        <v>55862.6631</v>
      </c>
      <c r="D25" s="33">
        <v>0.0005</v>
      </c>
      <c r="E25">
        <f>+(C25-C$7)/C$8</f>
        <v>9628.071689047532</v>
      </c>
      <c r="F25">
        <f>ROUND(2*E25,0)/2</f>
        <v>9628</v>
      </c>
      <c r="G25">
        <f>+C25-(C$7+F25*C$8)</f>
        <v>0.022351999818056356</v>
      </c>
      <c r="I25">
        <f>+G25</f>
        <v>0.022351999818056356</v>
      </c>
      <c r="O25">
        <f>+C$11+C$12*$F25</f>
        <v>0.023345464325895578</v>
      </c>
      <c r="Q25" s="2">
        <f>+C25-15018.5</f>
        <v>40844.1631</v>
      </c>
      <c r="S25">
        <f>+(O25-G25)^2</f>
        <v>9.869717283362267E-07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2022-11-22T23:59:36Z</dcterms:modified>
  <cp:category/>
  <cp:version/>
  <cp:contentType/>
  <cp:contentStatus/>
</cp:coreProperties>
</file>