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15" windowWidth="7935" windowHeight="142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<sst xmlns="http://schemas.openxmlformats.org/spreadsheetml/2006/main" count="55" uniqueCount="50">
  <si>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</si>
  <si>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</si>
  <si>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</si>
  <si>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</si>
  <si>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</si>
  <si>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</si>
  <si>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</si>
  <si>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</si>
  <si>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</si>
  <si>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</si>
  <si>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</si>
  <si>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</si>
  <si>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</si>
  <si>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</si>
  <si>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</si>
  <si>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</si>
  <si>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</si>
  <si>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</si>
  <si>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</si>
  <si>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</si>
  <si>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</si>
  <si>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</si>
  <si>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</si>
  <si>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</si>
  <si>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</si>
  <si>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</si>
  <si>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</si>
  <si>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</si>
  <si>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</si>
  <si>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</si>
  <si>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</si>
  <si>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</si>
  <si>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</si>
  <si>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</si>
  <si>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</si>
  <si>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</si>
  <si>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</si>
  <si>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Add cycle</t>
  </si>
  <si>
    <t>Old Cycle</t>
  </si>
  <si>
    <t>New Cycle</t>
  </si>
  <si>
    <t>VSX</t>
  </si>
  <si>
    <t>BAD</t>
  </si>
  <si>
    <t>not avail.</t>
  </si>
  <si>
    <t>G2744-1229</t>
  </si>
  <si>
    <t>GSC 2744-1229</t>
  </si>
  <si>
    <t>EW</t>
  </si>
  <si>
    <t>2744-1229</t>
  </si>
  <si>
    <t>IBVS 6042</t>
  </si>
  <si>
    <t>II</t>
  </si>
  <si>
    <t>Peg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</si>
</sst>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0"/>
    </font>
    <font>
      <sz val="10"/>
      <color indexed="17"/>
      <name val="Arial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22" fontId="6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10" fillId="0" borderId="8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2744-1229 -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3485748"/>
        <c:axId val="10045141"/>
      </c:scatterChart>
      <c:valAx>
        <c:axId val="23485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45141"/>
        <c:crosses val="autoZero"/>
        <c:crossBetween val="midCat"/>
        <c:dispUnits/>
      </c:valAx>
      <c:valAx>
        <c:axId val="10045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8574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8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6.00390625" style="0" customWidth="1"/>
    <col min="3" max="3" width="11.8515625" style="0" customWidth="1"/>
    <col min="4" max="4" width="9.421875" style="0" customWidth="1"/>
    <col min="5" max="5" width="15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44</v>
      </c>
    </row>
    <row r="2" spans="1:5" ht="12.75">
      <c r="A2" t="s">
        <v>24</v>
      </c>
      <c r="B2" t="s">
        <v>45</v>
      </c>
      <c r="D2" s="3" t="s">
        <v>49</v>
      </c>
      <c r="E2" s="31" t="s">
        <v>43</v>
      </c>
    </row>
    <row r="3" ht="13.5" thickBot="1">
      <c r="E3" t="s">
        <v>46</v>
      </c>
    </row>
    <row r="4" spans="1:4" ht="14.25" thickBot="1" thickTop="1">
      <c r="A4" s="5" t="s">
        <v>0</v>
      </c>
      <c r="C4" s="8" t="s">
        <v>42</v>
      </c>
      <c r="D4" s="9" t="s">
        <v>42</v>
      </c>
    </row>
    <row r="6" ht="12.75">
      <c r="A6" s="5" t="s">
        <v>1</v>
      </c>
    </row>
    <row r="7" spans="1:4" ht="12.75">
      <c r="A7" t="s">
        <v>2</v>
      </c>
      <c r="C7">
        <v>51446.742</v>
      </c>
      <c r="D7" s="30" t="s">
        <v>40</v>
      </c>
    </row>
    <row r="8" spans="1:4" ht="12.75">
      <c r="A8" t="s">
        <v>3</v>
      </c>
      <c r="C8">
        <v>0.32377</v>
      </c>
      <c r="D8" s="30" t="s">
        <v>40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0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16</v>
      </c>
      <c r="B12" s="12"/>
      <c r="C12" s="24">
        <f ca="1">SLOPE(INDIRECT($G$11):G992,INDIRECT($F$11):F992)</f>
        <v>1.7197711037964025E-06</v>
      </c>
      <c r="D12" s="3"/>
      <c r="E12" s="12"/>
    </row>
    <row r="13" spans="1:5" ht="12.75">
      <c r="A13" s="12" t="s">
        <v>19</v>
      </c>
      <c r="B13" s="12"/>
      <c r="C13" s="3" t="s">
        <v>13</v>
      </c>
      <c r="D13" s="16" t="s">
        <v>37</v>
      </c>
      <c r="E13" s="13">
        <v>1</v>
      </c>
    </row>
    <row r="14" spans="1:5" ht="12.75">
      <c r="A14" s="12"/>
      <c r="B14" s="12"/>
      <c r="C14" s="12"/>
      <c r="D14" s="16" t="s">
        <v>33</v>
      </c>
      <c r="E14" s="17">
        <f ca="1">NOW()+15018.5+$C$9/24</f>
        <v>59906.542861111106</v>
      </c>
    </row>
    <row r="15" spans="1:5" ht="12.75">
      <c r="A15" s="14" t="s">
        <v>17</v>
      </c>
      <c r="B15" s="12"/>
      <c r="C15" s="15">
        <f>(C7+C11)+(C8+C12)*INT(MAX(F21:F3533))</f>
        <v>56227.55521414011</v>
      </c>
      <c r="D15" s="16" t="s">
        <v>38</v>
      </c>
      <c r="E15" s="17">
        <f>ROUND(2*(E14-$C$7)/$C$8,0)/2+E13</f>
        <v>26130</v>
      </c>
    </row>
    <row r="16" spans="1:5" ht="12.75">
      <c r="A16" s="18" t="s">
        <v>4</v>
      </c>
      <c r="B16" s="12"/>
      <c r="C16" s="19">
        <f>+C8+C12</f>
        <v>0.3237717197711038</v>
      </c>
      <c r="D16" s="16" t="s">
        <v>39</v>
      </c>
      <c r="E16" s="26">
        <f>ROUND(2*(E14-$C$15)/$C$16,0)/2+E13</f>
        <v>11364</v>
      </c>
    </row>
    <row r="17" spans="1:5" ht="13.5" thickBot="1">
      <c r="A17" s="16" t="s">
        <v>30</v>
      </c>
      <c r="B17" s="12"/>
      <c r="C17" s="12">
        <f>COUNT(C21:C2191)</f>
        <v>2</v>
      </c>
      <c r="D17" s="16" t="s">
        <v>34</v>
      </c>
      <c r="E17" s="20">
        <f>+$C$15+$C$16*E16-15018.5-$C$9/24</f>
        <v>44888.792870952275</v>
      </c>
    </row>
    <row r="18" spans="1:5" ht="14.25" thickBot="1" thickTop="1">
      <c r="A18" s="18" t="s">
        <v>5</v>
      </c>
      <c r="B18" s="12"/>
      <c r="C18" s="21">
        <f>+C15</f>
        <v>56227.55521414011</v>
      </c>
      <c r="D18" s="22">
        <f>+C16</f>
        <v>0.3237717197711038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40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9" t="s">
        <v>41</v>
      </c>
    </row>
    <row r="21" spans="1:17" ht="12.75">
      <c r="A21" t="s">
        <v>40</v>
      </c>
      <c r="C21" s="10">
        <v>51446.742</v>
      </c>
      <c r="D21" s="10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36428.242</v>
      </c>
    </row>
    <row r="22" spans="1:17" ht="12.75">
      <c r="A22" s="32" t="s">
        <v>47</v>
      </c>
      <c r="B22" s="33" t="s">
        <v>48</v>
      </c>
      <c r="C22" s="34">
        <v>56227.7171</v>
      </c>
      <c r="D22" s="34">
        <v>0.0004</v>
      </c>
      <c r="E22">
        <f>+(C22-C$7)/C$8</f>
        <v>14766.578435309026</v>
      </c>
      <c r="F22">
        <f>ROUND(2*E22,0)/2</f>
        <v>14766.5</v>
      </c>
      <c r="G22">
        <f>+C22-(C$7+F22*C$8)</f>
        <v>0.025395000004209578</v>
      </c>
      <c r="I22">
        <f>+G22</f>
        <v>0.025395000004209578</v>
      </c>
      <c r="O22">
        <f>+C$11+C$12*$F22</f>
        <v>0.025395000004209578</v>
      </c>
      <c r="Q22" s="2">
        <f>+C22-15018.5</f>
        <v>41209.2171</v>
      </c>
    </row>
    <row r="23" spans="3:17" ht="12.75">
      <c r="C23" s="10"/>
      <c r="D23" s="10"/>
      <c r="Q23" s="2"/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2022-11-23T00:01:43Z</dcterms:modified>
  <cp:category/>
  <cp:version/>
  <cp:contentType/>
  <cp:contentStatus/>
</cp:coreProperties>
</file>