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<sst xmlns="http://schemas.openxmlformats.org/spreadsheetml/2006/main" count="746" uniqueCount="312">
  <si>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</si>
  <si>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</si>
  <si>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</si>
  <si>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</si>
  <si>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</si>
  <si>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</si>
  <si>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</si>
  <si>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</si>
  <si>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</si>
  <si>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</si>
  <si>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</si>
  <si>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</si>
  <si>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</si>
  <si>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</si>
  <si>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</si>
  <si>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</si>
  <si>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</si>
  <si>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</si>
  <si>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</si>
  <si>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</si>
  <si>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</si>
  <si>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</si>
  <si>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</si>
  <si>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</si>
  <si>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</si>
  <si>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</si>
  <si>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</si>
  <si>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Cracow</t>
  </si>
  <si>
    <t>not avail.</t>
  </si>
  <si>
    <t>Martignoni M</t>
  </si>
  <si>
    <t>BBSAG Bull.113</t>
  </si>
  <si>
    <t>B</t>
  </si>
  <si>
    <t>Acerbi F</t>
  </si>
  <si>
    <t>BBSAG Bull.98</t>
  </si>
  <si>
    <t>BBSAG Bull.106</t>
  </si>
  <si>
    <t>BBSAG Bull.100</t>
  </si>
  <si>
    <t>Dahm M</t>
  </si>
  <si>
    <t>Diethelm R</t>
  </si>
  <si>
    <t>BBSAG Bull.103</t>
  </si>
  <si>
    <t>BBSAG Bull.104</t>
  </si>
  <si>
    <t>Blaettler E</t>
  </si>
  <si>
    <t>BBSAG Bull.107</t>
  </si>
  <si>
    <t>Frangeul M</t>
  </si>
  <si>
    <t>BBSAG Bull.111</t>
  </si>
  <si>
    <t>II</t>
  </si>
  <si>
    <t>IBVS 4712</t>
  </si>
  <si>
    <t>I</t>
  </si>
  <si>
    <t>IBVS 3479</t>
  </si>
  <si>
    <t>http://www.as.ap.krakow.pl/o-c/data/getdata.php3?V505%20per</t>
  </si>
  <si>
    <t>Cracow dataB</t>
  </si>
  <si>
    <t>database</t>
  </si>
  <si>
    <t># of data points:</t>
  </si>
  <si>
    <t>EA/DM</t>
  </si>
  <si>
    <t>JD today</t>
  </si>
  <si>
    <t>Next ToM</t>
  </si>
  <si>
    <t>Add cycle</t>
  </si>
  <si>
    <t>Old Cycle</t>
  </si>
  <si>
    <t>Start of linear fit &gt;&gt;&gt;&gt;&gt;&gt;&gt;&gt;&gt;&gt;&gt;&gt;&gt;&gt;&gt;&gt;&gt;&gt;&gt;&gt;&gt;</t>
  </si>
  <si>
    <t>OEJV 0120</t>
  </si>
  <si>
    <t>vis</t>
  </si>
  <si>
    <t>IBVS 6118</t>
  </si>
  <si>
    <t>V0505 Per / GSC 03690-00536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</si>
  <si>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</si>
  <si>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</si>
  <si>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</si>
  <si>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</si>
  <si>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</si>
  <si>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</si>
  <si>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</si>
  <si>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</si>
  <si>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</si>
  <si>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</si>
  <si>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</si>
  <si>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</si>
  <si>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2416468.538 </t>
  </si>
  <si>
    <t> 20.12.1903 00:54 </t>
  </si>
  <si>
    <t> -0.023 </t>
  </si>
  <si>
    <t>P </t>
  </si>
  <si>
    <t> L.Marschall et al. </t>
  </si>
  <si>
    <t> AJ 114.793 </t>
  </si>
  <si>
    <t>2416563.526 </t>
  </si>
  <si>
    <t> 24.03.1904 00:37 </t>
  </si>
  <si>
    <t> -0.031 </t>
  </si>
  <si>
    <t>2416702.838 </t>
  </si>
  <si>
    <t> 10.08.1904 08:06 </t>
  </si>
  <si>
    <t> -0.045 </t>
  </si>
  <si>
    <t>2418277.681 </t>
  </si>
  <si>
    <t> 02.12.1908 04:20 </t>
  </si>
  <si>
    <t> -0.015 </t>
  </si>
  <si>
    <t>2418545.821 </t>
  </si>
  <si>
    <t> 27.08.1909 07:42 </t>
  </si>
  <si>
    <t> 0.027 </t>
  </si>
  <si>
    <t>2419381.748 </t>
  </si>
  <si>
    <t> 11.12.1911 05:57 </t>
  </si>
  <si>
    <t> -0.006 </t>
  </si>
  <si>
    <t>2420409.849 </t>
  </si>
  <si>
    <t> 04.10.1914 08:22 </t>
  </si>
  <si>
    <t> 0.034 </t>
  </si>
  <si>
    <t>2420751.811 </t>
  </si>
  <si>
    <t> 11.09.1915 07:27 </t>
  </si>
  <si>
    <t> 0.012 </t>
  </si>
  <si>
    <t>2422197.832 </t>
  </si>
  <si>
    <t> 27.08.1919 07:58 </t>
  </si>
  <si>
    <t> -0.008 </t>
  </si>
  <si>
    <t>2428469.632 </t>
  </si>
  <si>
    <t> 28.10.1936 03:10 </t>
  </si>
  <si>
    <t> -0.016 </t>
  </si>
  <si>
    <t>2428564.610 </t>
  </si>
  <si>
    <t> 31.01.1937 02:38 </t>
  </si>
  <si>
    <t> -0.033 </t>
  </si>
  <si>
    <t>2429193.705 </t>
  </si>
  <si>
    <t> 22.10.1938 04:55 </t>
  </si>
  <si>
    <t> -0.019 </t>
  </si>
  <si>
    <t>2429535.713 </t>
  </si>
  <si>
    <t> 29.09.1939 05:06 </t>
  </si>
  <si>
    <t> 0.006 </t>
  </si>
  <si>
    <t> Harvard </t>
  </si>
  <si>
    <t>IBVS 3442 </t>
  </si>
  <si>
    <t>2429898.776 </t>
  </si>
  <si>
    <t> 26.09.1940 06:37 </t>
  </si>
  <si>
    <t> -0.025 </t>
  </si>
  <si>
    <t>2430240.798 </t>
  </si>
  <si>
    <t> 03.09.1941 07:09 </t>
  </si>
  <si>
    <t> 0.014 </t>
  </si>
  <si>
    <t>2447736.826 </t>
  </si>
  <si>
    <t> 29.07.1989 07:49 </t>
  </si>
  <si>
    <t> -0.001 </t>
  </si>
  <si>
    <t> D.H.Kaiser </t>
  </si>
  <si>
    <t>2447789.586 </t>
  </si>
  <si>
    <t> 20.09.1989 02:03 </t>
  </si>
  <si>
    <t>2447808.594 </t>
  </si>
  <si>
    <t> 09.10.1989 02:15 </t>
  </si>
  <si>
    <t> -0.007 </t>
  </si>
  <si>
    <t>V </t>
  </si>
  <si>
    <t> D.Williams </t>
  </si>
  <si>
    <t>2447808.5994 </t>
  </si>
  <si>
    <t> 09.10.1989 02:23 </t>
  </si>
  <si>
    <t> -0.0016 </t>
  </si>
  <si>
    <t>E </t>
  </si>
  <si>
    <t>?</t>
  </si>
  <si>
    <t> H.Landis </t>
  </si>
  <si>
    <t>IBVS 3479 </t>
  </si>
  <si>
    <t>2447808.606 </t>
  </si>
  <si>
    <t> 09.10.1989 02:32 </t>
  </si>
  <si>
    <t> 0.005 </t>
  </si>
  <si>
    <t>2447808.608 </t>
  </si>
  <si>
    <t> 09.10.1989 02:35 </t>
  </si>
  <si>
    <t> 0.007 </t>
  </si>
  <si>
    <t> M.Baldwin </t>
  </si>
  <si>
    <t>2447810.7099 </t>
  </si>
  <si>
    <t> 11.10.1989 05:02 </t>
  </si>
  <si>
    <t> -0.0021 </t>
  </si>
  <si>
    <t>2447922.570 </t>
  </si>
  <si>
    <t> 31.01.1990 01:40 </t>
  </si>
  <si>
    <t>2447922.5921 </t>
  </si>
  <si>
    <t> 31.01.1990 02:12 </t>
  </si>
  <si>
    <t> -0.0034 </t>
  </si>
  <si>
    <t> F.Agerer </t>
  </si>
  <si>
    <t>BAVM 59 </t>
  </si>
  <si>
    <t>2447922.5948 </t>
  </si>
  <si>
    <t> 31.01.1990 02:16 </t>
  </si>
  <si>
    <t> -0.0007 </t>
  </si>
  <si>
    <t>B;V</t>
  </si>
  <si>
    <t>2447937.347 </t>
  </si>
  <si>
    <t> 14.02.1990 20:19 </t>
  </si>
  <si>
    <t> -0.026 </t>
  </si>
  <si>
    <t> M.Martignoni </t>
  </si>
  <si>
    <t> BBS 113 </t>
  </si>
  <si>
    <t>2448093.578 </t>
  </si>
  <si>
    <t> 21.07.1990 01:52 </t>
  </si>
  <si>
    <t> -0.009 </t>
  </si>
  <si>
    <t>2448127.374 </t>
  </si>
  <si>
    <t> 23.08.1990 20:58 </t>
  </si>
  <si>
    <t> 0.011 </t>
  </si>
  <si>
    <t> R.Schertler </t>
  </si>
  <si>
    <t>2448135.8068 </t>
  </si>
  <si>
    <t> 01.09.1990 07:21 </t>
  </si>
  <si>
    <t> -0.0006 </t>
  </si>
  <si>
    <t>G</t>
  </si>
  <si>
    <t>2448146.3753 </t>
  </si>
  <si>
    <t> 11.09.1990 21:00 </t>
  </si>
  <si>
    <t> 0.0129 </t>
  </si>
  <si>
    <t> O.Demircan et al. </t>
  </si>
  <si>
    <t> ASS 250.327 </t>
  </si>
  <si>
    <t>2448167.4693 </t>
  </si>
  <si>
    <t> 02.10.1990 23:15 </t>
  </si>
  <si>
    <t> -0.0032 </t>
  </si>
  <si>
    <t>2448186.4708 </t>
  </si>
  <si>
    <t> 21.10.1990 23:17 </t>
  </si>
  <si>
    <t> -0.0008 </t>
  </si>
  <si>
    <t>2448190.6934 </t>
  </si>
  <si>
    <t> 26.10.1990 04:38 </t>
  </si>
  <si>
    <t> -0.0002 </t>
  </si>
  <si>
    <t>2448260.3562 </t>
  </si>
  <si>
    <t> 03.01.1991 20:32 </t>
  </si>
  <si>
    <t>2448281.4657 </t>
  </si>
  <si>
    <t> 24.01.1991 23:10 </t>
  </si>
  <si>
    <t> -0.0013 </t>
  </si>
  <si>
    <t>2448281.4660 </t>
  </si>
  <si>
    <t> 24.01.1991 23:11 </t>
  </si>
  <si>
    <t> -0.0010 </t>
  </si>
  <si>
    <t>2448454.573 </t>
  </si>
  <si>
    <t> 17.07.1991 01:45 </t>
  </si>
  <si>
    <t> 0.003 </t>
  </si>
  <si>
    <t> F.Acerbi </t>
  </si>
  <si>
    <t> BBS 98 </t>
  </si>
  <si>
    <t>2448490.451 </t>
  </si>
  <si>
    <t> 21.08.1991 22:49 </t>
  </si>
  <si>
    <t> BBS 106 </t>
  </si>
  <si>
    <t>2448490.4565 </t>
  </si>
  <si>
    <t> 21.08.1991 22:57 </t>
  </si>
  <si>
    <t> -0.0004 </t>
  </si>
  <si>
    <t>BAVM 60 </t>
  </si>
  <si>
    <t>2448490.4571 </t>
  </si>
  <si>
    <t> 21.08.1991 22:58 </t>
  </si>
  <si>
    <t> 0.0002 </t>
  </si>
  <si>
    <t>2448507.351 </t>
  </si>
  <si>
    <t> 07.09.1991 20:25 </t>
  </si>
  <si>
    <t> BBS 100 </t>
  </si>
  <si>
    <t>2448509.448 </t>
  </si>
  <si>
    <t> 09.09.1991 22:45 </t>
  </si>
  <si>
    <t>2448509.454 </t>
  </si>
  <si>
    <t> 09.09.1991 22:53 </t>
  </si>
  <si>
    <t> -0.002 </t>
  </si>
  <si>
    <t>2448509.4549 </t>
  </si>
  <si>
    <t> 09.09.1991 22:55 </t>
  </si>
  <si>
    <t> -0.0011 </t>
  </si>
  <si>
    <t>2448509.475 </t>
  </si>
  <si>
    <t> 09.09.1991 23:24 </t>
  </si>
  <si>
    <t> 0.019 </t>
  </si>
  <si>
    <t> P.Enskonatus </t>
  </si>
  <si>
    <t> MVS 12.141 </t>
  </si>
  <si>
    <t>2448602.350 </t>
  </si>
  <si>
    <t> 11.12.1991 20:24 </t>
  </si>
  <si>
    <t> 0.010 </t>
  </si>
  <si>
    <t> M.Dahm </t>
  </si>
  <si>
    <t>2448619.223 </t>
  </si>
  <si>
    <t> 28.12.1991 17:21 </t>
  </si>
  <si>
    <t> -0.005 </t>
  </si>
  <si>
    <t>2448621.332 </t>
  </si>
  <si>
    <t> 30.12.1991 19:58 </t>
  </si>
  <si>
    <t>2448680.4531 </t>
  </si>
  <si>
    <t> 27.02.1992 22:52 </t>
  </si>
  <si>
    <t> 0.0054 </t>
  </si>
  <si>
    <t> R.Diethelm </t>
  </si>
  <si>
    <t>2448946.424 </t>
  </si>
  <si>
    <t> 19.11.1992 22:10 </t>
  </si>
  <si>
    <t> -0.011 </t>
  </si>
  <si>
    <t> M.Martignioni </t>
  </si>
  <si>
    <t> BBS 103 </t>
  </si>
  <si>
    <t>2448984.441 </t>
  </si>
  <si>
    <t> 27.12.1992 22:35 </t>
  </si>
  <si>
    <t> 0.008 </t>
  </si>
  <si>
    <t>2449041.427 </t>
  </si>
  <si>
    <t> 22.02.1993 22:14 </t>
  </si>
  <si>
    <t> BBS 104 </t>
  </si>
  <si>
    <t>2449058.3179 </t>
  </si>
  <si>
    <t> 11.03.1993 19:37 </t>
  </si>
  <si>
    <t> E.Blättler </t>
  </si>
  <si>
    <t>2449214.5317 </t>
  </si>
  <si>
    <t> 15.08.1993 00:45 </t>
  </si>
  <si>
    <t>BAVM 68 </t>
  </si>
  <si>
    <t>2449214.5319 </t>
  </si>
  <si>
    <t>2449250.4190 </t>
  </si>
  <si>
    <t> 19.09.1993 22:03 </t>
  </si>
  <si>
    <t>2449250.4192 </t>
  </si>
  <si>
    <t> -0.0009 </t>
  </si>
  <si>
    <t>2449288.4175 </t>
  </si>
  <si>
    <t> 27.10.1993 22:01 </t>
  </si>
  <si>
    <t>2449288.4180 </t>
  </si>
  <si>
    <t> -0.0003 </t>
  </si>
  <si>
    <t>2449400.304 </t>
  </si>
  <si>
    <t> 16.02.1994 19:17 </t>
  </si>
  <si>
    <t> 0.002 </t>
  </si>
  <si>
    <t> BBS 107 </t>
  </si>
  <si>
    <t>2449685.301 </t>
  </si>
  <si>
    <t> 28.11.1994 19:13 </t>
  </si>
  <si>
    <t> 0.013 </t>
  </si>
  <si>
    <t>BAVM 79 </t>
  </si>
  <si>
    <t>2450027.275 </t>
  </si>
  <si>
    <t> 05.11.1995 18:36 </t>
  </si>
  <si>
    <t> 0.004 </t>
  </si>
  <si>
    <t> M.Frangeul </t>
  </si>
  <si>
    <t> BBS 111 </t>
  </si>
  <si>
    <t>2451171.4393 </t>
  </si>
  <si>
    <t> 23.12.1998 22:32 </t>
  </si>
  <si>
    <t> 0.0010 </t>
  </si>
  <si>
    <t>BAVM 118 </t>
  </si>
  <si>
    <t>2454652.489 </t>
  </si>
  <si>
    <t> 04.07.2008 23:44 </t>
  </si>
  <si>
    <t> K.Rätz </t>
  </si>
  <si>
    <t>BAVM 204 </t>
  </si>
  <si>
    <t>2456592.5084 </t>
  </si>
  <si>
    <t> 27.10.2013 00:12 </t>
  </si>
  <si>
    <t>C </t>
  </si>
  <si>
    <t>-I</t>
  </si>
  <si>
    <t>BAVM 234 </t>
  </si>
  <si>
    <t>2456630.5098 </t>
  </si>
  <si>
    <t> 04.12.2013 00:14 </t>
  </si>
  <si>
    <t>977.5</t>
  </si>
  <si>
    <t> 0.0022 </t>
  </si>
  <si>
    <t>2456934.4935 </t>
  </si>
  <si>
    <t> 03.10.2014 23:50 </t>
  </si>
  <si>
    <t>1049.5</t>
  </si>
  <si>
    <t> 0.0006 </t>
  </si>
  <si>
    <t>BAVM 239 </t>
  </si>
  <si>
    <t>IBVS 3442</t>
  </si>
  <si>
    <t>IBVS 6196</t>
  </si>
  <si>
    <t>0.0041</t>
  </si>
  <si>
    <t>New Cycle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</si>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</sst>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33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V505 Per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5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A!$H$22:$H$993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0.003</c:v>
                  </c:pt>
                  <c:pt idx="23">
                    <c:v>0</c:v>
                  </c:pt>
                  <c:pt idx="24">
                    <c:v>0.019</c:v>
                  </c:pt>
                  <c:pt idx="25">
                    <c:v>0.004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0.004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0.004</c:v>
                  </c:pt>
                  <c:pt idx="38">
                    <c:v>0.0005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0.004</c:v>
                  </c:pt>
                  <c:pt idx="42">
                    <c:v>NaN</c:v>
                  </c:pt>
                  <c:pt idx="43">
                    <c:v>0.006</c:v>
                  </c:pt>
                  <c:pt idx="44">
                    <c:v>0</c:v>
                  </c:pt>
                  <c:pt idx="45">
                    <c:v>0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0.0015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0.0013</c:v>
                  </c:pt>
                  <c:pt idx="67">
                    <c:v>0.0008</c:v>
                  </c:pt>
                  <c:pt idx="68">
                    <c:v>0.0034</c:v>
                  </c:pt>
                  <c:pt idx="69">
                    <c:v>0.0026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crossBetween val="midCat"/>
        <c:dispUnits/>
      </c:val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305"/>
          <c:w val="0.59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38100</xdr:rowOff>
    </xdr:from>
    <xdr:to>
      <xdr:col>18</xdr:col>
      <xdr:colOff>476250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362575" y="38100"/>
        <a:ext cx="6762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442" TargetMode="External" /><Relationship Id="rId2" Type="http://schemas.openxmlformats.org/officeDocument/2006/relationships/hyperlink" Target="http://www.konkoly.hu/cgi-bin/IBVS?3442" TargetMode="External" /><Relationship Id="rId3" Type="http://schemas.openxmlformats.org/officeDocument/2006/relationships/hyperlink" Target="http://www.konkoly.hu/cgi-bin/IBVS?3442" TargetMode="External" /><Relationship Id="rId4" Type="http://schemas.openxmlformats.org/officeDocument/2006/relationships/hyperlink" Target="http://www.konkoly.hu/cgi-bin/IBVS?3442" TargetMode="External" /><Relationship Id="rId5" Type="http://schemas.openxmlformats.org/officeDocument/2006/relationships/hyperlink" Target="http://www.konkoly.hu/cgi-bin/IBVS?3442" TargetMode="External" /><Relationship Id="rId6" Type="http://schemas.openxmlformats.org/officeDocument/2006/relationships/hyperlink" Target="http://www.konkoly.hu/cgi-bin/IBVS?3442" TargetMode="External" /><Relationship Id="rId7" Type="http://schemas.openxmlformats.org/officeDocument/2006/relationships/hyperlink" Target="http://www.konkoly.hu/cgi-bin/IBVS?3479" TargetMode="External" /><Relationship Id="rId8" Type="http://schemas.openxmlformats.org/officeDocument/2006/relationships/hyperlink" Target="http://www.konkoly.hu/cgi-bin/IBVS?3442" TargetMode="External" /><Relationship Id="rId9" Type="http://schemas.openxmlformats.org/officeDocument/2006/relationships/hyperlink" Target="http://www.konkoly.hu/cgi-bin/IBVS?3442" TargetMode="External" /><Relationship Id="rId10" Type="http://schemas.openxmlformats.org/officeDocument/2006/relationships/hyperlink" Target="http://www.konkoly.hu/cgi-bin/IBVS?3479" TargetMode="External" /><Relationship Id="rId11" Type="http://schemas.openxmlformats.org/officeDocument/2006/relationships/hyperlink" Target="http://www.konkoly.hu/cgi-bin/IBVS?3442" TargetMode="External" /><Relationship Id="rId12" Type="http://schemas.openxmlformats.org/officeDocument/2006/relationships/hyperlink" Target="http://www.bav-astro.de/sfs/BAVM_link.php?BAVMnr=59" TargetMode="External" /><Relationship Id="rId13" Type="http://schemas.openxmlformats.org/officeDocument/2006/relationships/hyperlink" Target="http://www.bav-astro.de/sfs/BAVM_link.php?BAVMnr=59" TargetMode="External" /><Relationship Id="rId14" Type="http://schemas.openxmlformats.org/officeDocument/2006/relationships/hyperlink" Target="http://www.bav-astro.de/sfs/BAVM_link.php?BAVMnr=59" TargetMode="External" /><Relationship Id="rId15" Type="http://schemas.openxmlformats.org/officeDocument/2006/relationships/hyperlink" Target="http://www.bav-astro.de/sfs/BAVM_link.php?BAVMnr=59" TargetMode="External" /><Relationship Id="rId16" Type="http://schemas.openxmlformats.org/officeDocument/2006/relationships/hyperlink" Target="http://www.bav-astro.de/sfs/BAVM_link.php?BAVMnr=59" TargetMode="External" /><Relationship Id="rId17" Type="http://schemas.openxmlformats.org/officeDocument/2006/relationships/hyperlink" Target="http://www.bav-astro.de/sfs/BAVM_link.php?BAVMnr=59" TargetMode="External" /><Relationship Id="rId18" Type="http://schemas.openxmlformats.org/officeDocument/2006/relationships/hyperlink" Target="http://www.bav-astro.de/sfs/BAVM_link.php?BAVMnr=59" TargetMode="External" /><Relationship Id="rId19" Type="http://schemas.openxmlformats.org/officeDocument/2006/relationships/hyperlink" Target="http://www.bav-astro.de/sfs/BAVM_link.php?BAVMnr=60" TargetMode="External" /><Relationship Id="rId20" Type="http://schemas.openxmlformats.org/officeDocument/2006/relationships/hyperlink" Target="http://www.bav-astro.de/sfs/BAVM_link.php?BAVMnr=60" TargetMode="External" /><Relationship Id="rId21" Type="http://schemas.openxmlformats.org/officeDocument/2006/relationships/hyperlink" Target="http://www.bav-astro.de/sfs/BAVM_link.php?BAVMnr=60" TargetMode="External" /><Relationship Id="rId22" Type="http://schemas.openxmlformats.org/officeDocument/2006/relationships/hyperlink" Target="http://www.bav-astro.de/sfs/BAVM_link.php?BAVMnr=60" TargetMode="External" /><Relationship Id="rId23" Type="http://schemas.openxmlformats.org/officeDocument/2006/relationships/hyperlink" Target="http://www.bav-astro.de/sfs/BAVM_link.php?BAVMnr=68" TargetMode="External" /><Relationship Id="rId24" Type="http://schemas.openxmlformats.org/officeDocument/2006/relationships/hyperlink" Target="http://www.bav-astro.de/sfs/BAVM_link.php?BAVMnr=68" TargetMode="External" /><Relationship Id="rId25" Type="http://schemas.openxmlformats.org/officeDocument/2006/relationships/hyperlink" Target="http://www.bav-astro.de/sfs/BAVM_link.php?BAVMnr=68" TargetMode="External" /><Relationship Id="rId26" Type="http://schemas.openxmlformats.org/officeDocument/2006/relationships/hyperlink" Target="http://www.bav-astro.de/sfs/BAVM_link.php?BAVMnr=68" TargetMode="External" /><Relationship Id="rId27" Type="http://schemas.openxmlformats.org/officeDocument/2006/relationships/hyperlink" Target="http://www.bav-astro.de/sfs/BAVM_link.php?BAVMnr=68" TargetMode="External" /><Relationship Id="rId28" Type="http://schemas.openxmlformats.org/officeDocument/2006/relationships/hyperlink" Target="http://www.bav-astro.de/sfs/BAVM_link.php?BAVMnr=68" TargetMode="External" /><Relationship Id="rId29" Type="http://schemas.openxmlformats.org/officeDocument/2006/relationships/hyperlink" Target="http://www.bav-astro.de/sfs/BAVM_link.php?BAVMnr=79" TargetMode="External" /><Relationship Id="rId30" Type="http://schemas.openxmlformats.org/officeDocument/2006/relationships/hyperlink" Target="http://www.bav-astro.de/sfs/BAVM_link.php?BAVMnr=118" TargetMode="External" /><Relationship Id="rId31" Type="http://schemas.openxmlformats.org/officeDocument/2006/relationships/hyperlink" Target="http://www.bav-astro.de/sfs/BAVM_link.php?BAVMnr=204" TargetMode="External" /><Relationship Id="rId32" Type="http://schemas.openxmlformats.org/officeDocument/2006/relationships/hyperlink" Target="http://www.bav-astro.de/sfs/BAVM_link.php?BAVMnr=234" TargetMode="External" /><Relationship Id="rId33" Type="http://schemas.openxmlformats.org/officeDocument/2006/relationships/hyperlink" Target="http://www.bav-astro.de/sfs/BAVM_link.php?BAVMnr=234" TargetMode="External" /><Relationship Id="rId34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20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61</v>
      </c>
    </row>
    <row r="2" spans="1:3" ht="12.75">
      <c r="A2" t="s">
        <v>23</v>
      </c>
      <c r="B2" s="13" t="s">
        <v>52</v>
      </c>
      <c r="C2" t="s">
        <v>49</v>
      </c>
    </row>
    <row r="3" ht="13.5" thickBot="1">
      <c r="C3" t="s">
        <v>48</v>
      </c>
    </row>
    <row r="4" spans="1:4" ht="14.25" thickBot="1" thickTop="1">
      <c r="A4" s="5" t="s">
        <v>0</v>
      </c>
      <c r="C4" s="9" t="s">
        <v>28</v>
      </c>
      <c r="D4" s="10" t="s">
        <v>28</v>
      </c>
    </row>
    <row r="5" spans="1:4" ht="13.5" thickTop="1">
      <c r="A5" s="25" t="s">
        <v>57</v>
      </c>
      <c r="B5" s="26">
        <v>21</v>
      </c>
      <c r="C5" s="24" t="str">
        <f>"F"&amp;B5</f>
        <v>F21</v>
      </c>
      <c r="D5" s="11" t="str">
        <f>"G"&amp;B5</f>
        <v>G21</v>
      </c>
    </row>
    <row r="6" ht="12.75">
      <c r="A6" s="5" t="s">
        <v>1</v>
      </c>
    </row>
    <row r="7" spans="1:4" ht="12.75">
      <c r="A7" t="s">
        <v>2</v>
      </c>
      <c r="C7" s="8">
        <v>47863.487</v>
      </c>
      <c r="D7" t="s">
        <v>27</v>
      </c>
    </row>
    <row r="8" spans="1:4" ht="12.75">
      <c r="A8" t="s">
        <v>3</v>
      </c>
      <c r="C8" s="8">
        <v>4.22201925</v>
      </c>
      <c r="D8" t="s">
        <v>50</v>
      </c>
    </row>
    <row r="9" spans="1:3" ht="12.75">
      <c r="A9" s="8" t="s">
        <v>311</v>
      </c>
      <c r="B9" s="18"/>
      <c r="C9" s="60">
        <v>-9.5</v>
      </c>
    </row>
    <row r="10" spans="1:5" ht="13.5" thickBot="1">
      <c r="A10" s="15"/>
      <c r="B10" s="15"/>
      <c r="C10" s="4" t="s">
        <v>19</v>
      </c>
      <c r="D10" s="4" t="s">
        <v>20</v>
      </c>
      <c r="E10" s="15"/>
    </row>
    <row r="11" spans="1:4" ht="12.75">
      <c r="A11" s="15" t="s">
        <v>15</v>
      </c>
      <c r="B11" s="15"/>
      <c r="C11" s="23">
        <f ca="1">INTERCEPT(INDIRECT($D$5):G992,INDIRECT($C$5):F992)</f>
        <v>-0.0006261619125161522</v>
      </c>
      <c r="D11" s="3"/>
    </row>
    <row r="12" spans="1:4" ht="12.75">
      <c r="A12" s="15" t="s">
        <v>16</v>
      </c>
      <c r="B12" s="15"/>
      <c r="C12" s="23">
        <f ca="1">SLOPE(INDIRECT($D$5):G992,INDIRECT($C$5):F992)</f>
        <v>1.4275768118824844E-08</v>
      </c>
      <c r="D12" s="3"/>
    </row>
    <row r="13" spans="1:3" ht="12.75">
      <c r="A13" s="15" t="s">
        <v>18</v>
      </c>
      <c r="B13" s="15"/>
      <c r="C13" s="3" t="s">
        <v>13</v>
      </c>
    </row>
    <row r="14" spans="1:6" ht="12.75">
      <c r="A14" s="15"/>
      <c r="B14" s="15"/>
      <c r="C14" s="15"/>
      <c r="E14" s="18" t="s">
        <v>55</v>
      </c>
      <c r="F14" s="56">
        <v>1</v>
      </c>
    </row>
    <row r="15" spans="1:6" ht="12.75">
      <c r="A15" s="16" t="s">
        <v>17</v>
      </c>
      <c r="B15" s="15"/>
      <c r="C15" s="17">
        <f>(C7+C11)+(C8+C12)*INT(MAX(F21:F3533))</f>
        <v>57295.47741023015</v>
      </c>
      <c r="E15" s="18" t="s">
        <v>53</v>
      </c>
      <c r="F15" s="57">
        <f ca="1">NOW()+15018.5+$C$9/24</f>
        <v>59906.60636006944</v>
      </c>
    </row>
    <row r="16" spans="1:6" ht="12.75">
      <c r="A16" s="19" t="s">
        <v>4</v>
      </c>
      <c r="B16" s="15"/>
      <c r="C16" s="20">
        <f>+C8+C12</f>
        <v>4.222019264275768</v>
      </c>
      <c r="E16" s="18" t="s">
        <v>56</v>
      </c>
      <c r="F16" s="23">
        <f>ROUND(2*(F15-$C$7)/$C$8,0)/2+F14</f>
        <v>2853.5</v>
      </c>
    </row>
    <row r="17" spans="1:6" ht="13.5" thickBot="1">
      <c r="A17" s="18" t="s">
        <v>51</v>
      </c>
      <c r="B17" s="15"/>
      <c r="C17" s="15">
        <f>COUNT(C21:C2191)</f>
        <v>73</v>
      </c>
      <c r="E17" s="18" t="s">
        <v>309</v>
      </c>
      <c r="F17" s="11">
        <f>ROUND(2*(F15-$C$15)/$C$16,0)/2+F14</f>
        <v>619.5</v>
      </c>
    </row>
    <row r="18" spans="1:6" ht="14.25" thickBot="1" thickTop="1">
      <c r="A18" s="19" t="s">
        <v>5</v>
      </c>
      <c r="B18" s="15"/>
      <c r="C18" s="21">
        <f>+C15</f>
        <v>57295.47741023015</v>
      </c>
      <c r="D18" s="22">
        <f>+C16</f>
        <v>4.222019264275768</v>
      </c>
      <c r="E18" s="18" t="s">
        <v>54</v>
      </c>
      <c r="F18" s="58">
        <f>+$C$15+$C$16*F17-15018.5-$C$9/24</f>
        <v>44892.914177782324</v>
      </c>
    </row>
    <row r="19" ht="13.5" thickTop="1">
      <c r="F19" s="59" t="s">
        <v>310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70</v>
      </c>
      <c r="I20" s="7" t="s">
        <v>59</v>
      </c>
      <c r="J20" s="7" t="s">
        <v>67</v>
      </c>
      <c r="K20" s="7" t="s">
        <v>65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ht="12.75">
      <c r="A21" s="50" t="s">
        <v>79</v>
      </c>
      <c r="B21" s="52" t="s">
        <v>46</v>
      </c>
      <c r="C21" s="51">
        <v>16468.538</v>
      </c>
      <c r="D21" s="14"/>
      <c r="E21">
        <f aca="true" t="shared" si="0" ref="E21:E41">+(C21-C$7)/C$8</f>
        <v>-7436.00328207883</v>
      </c>
      <c r="F21">
        <f aca="true" t="shared" si="1" ref="F21:F41">ROUND(2*E21,0)/2</f>
        <v>-7436</v>
      </c>
      <c r="G21">
        <f aca="true" t="shared" si="2" ref="G21:G41">+C21-(C$7+F21*C$8)</f>
        <v>-0.013857000001735287</v>
      </c>
      <c r="H21">
        <f>+G21</f>
        <v>-0.013857000001735287</v>
      </c>
      <c r="O21">
        <f aca="true" t="shared" si="3" ref="O21:O41">+C$11+C$12*$F21</f>
        <v>-0.0007323165242477338</v>
      </c>
      <c r="Q21" s="2">
        <f aca="true" t="shared" si="4" ref="Q21:Q41">+C21-15018.5</f>
        <v>1450.0380000000005</v>
      </c>
    </row>
    <row r="22" spans="1:17" ht="12.75">
      <c r="A22" s="50" t="s">
        <v>79</v>
      </c>
      <c r="B22" s="52" t="s">
        <v>44</v>
      </c>
      <c r="C22" s="51">
        <v>16563.526</v>
      </c>
      <c r="D22" s="14"/>
      <c r="E22">
        <f t="shared" si="0"/>
        <v>-7413.505042640439</v>
      </c>
      <c r="F22">
        <f t="shared" si="1"/>
        <v>-7413.5</v>
      </c>
      <c r="G22">
        <f t="shared" si="2"/>
        <v>-0.021290125001542037</v>
      </c>
      <c r="H22">
        <f aca="true" t="shared" si="5" ref="H22:H32">+G22</f>
        <v>-0.021290125001542037</v>
      </c>
      <c r="O22">
        <f t="shared" si="3"/>
        <v>-0.0007319953194650602</v>
      </c>
      <c r="Q22" s="2">
        <f t="shared" si="4"/>
        <v>1545.0260000000017</v>
      </c>
    </row>
    <row r="23" spans="1:17" ht="12.75">
      <c r="A23" s="50" t="s">
        <v>79</v>
      </c>
      <c r="B23" s="52" t="s">
        <v>44</v>
      </c>
      <c r="C23" s="51">
        <v>16702.838</v>
      </c>
      <c r="D23" s="14"/>
      <c r="E23">
        <f t="shared" si="0"/>
        <v>-7380.508509050498</v>
      </c>
      <c r="F23">
        <f t="shared" si="1"/>
        <v>-7380.5</v>
      </c>
      <c r="G23">
        <f t="shared" si="2"/>
        <v>-0.03592537500298931</v>
      </c>
      <c r="H23">
        <f t="shared" si="5"/>
        <v>-0.03592537500298931</v>
      </c>
      <c r="O23">
        <f t="shared" si="3"/>
        <v>-0.000731524219117139</v>
      </c>
      <c r="Q23" s="2">
        <f t="shared" si="4"/>
        <v>1684.3379999999997</v>
      </c>
    </row>
    <row r="24" spans="1:17" ht="12.75">
      <c r="A24" s="50" t="s">
        <v>79</v>
      </c>
      <c r="B24" s="52" t="s">
        <v>44</v>
      </c>
      <c r="C24" s="51">
        <v>18277.681</v>
      </c>
      <c r="D24" s="14"/>
      <c r="E24">
        <f t="shared" si="0"/>
        <v>-7007.501446138599</v>
      </c>
      <c r="F24">
        <f t="shared" si="1"/>
        <v>-7007.5</v>
      </c>
      <c r="G24">
        <f t="shared" si="2"/>
        <v>-0.006105625001509907</v>
      </c>
      <c r="H24">
        <f t="shared" si="5"/>
        <v>-0.006105625001509907</v>
      </c>
      <c r="O24">
        <f t="shared" si="3"/>
        <v>-0.0007261993576088173</v>
      </c>
      <c r="Q24" s="2">
        <f t="shared" si="4"/>
        <v>3259.1810000000005</v>
      </c>
    </row>
    <row r="25" spans="1:17" ht="12.75">
      <c r="A25" s="50" t="s">
        <v>79</v>
      </c>
      <c r="B25" s="52" t="s">
        <v>46</v>
      </c>
      <c r="C25" s="51">
        <v>18545.821</v>
      </c>
      <c r="D25" s="14"/>
      <c r="E25">
        <f t="shared" si="0"/>
        <v>-6943.991550962256</v>
      </c>
      <c r="F25">
        <f t="shared" si="1"/>
        <v>-6944</v>
      </c>
      <c r="G25">
        <f t="shared" si="2"/>
        <v>0.035671999998157844</v>
      </c>
      <c r="H25">
        <f t="shared" si="5"/>
        <v>0.035671999998157844</v>
      </c>
      <c r="O25">
        <f t="shared" si="3"/>
        <v>-0.0007252928463332719</v>
      </c>
      <c r="Q25" s="2">
        <f t="shared" si="4"/>
        <v>3527.321</v>
      </c>
    </row>
    <row r="26" spans="1:17" ht="12.75">
      <c r="A26" s="50" t="s">
        <v>79</v>
      </c>
      <c r="B26" s="52" t="s">
        <v>46</v>
      </c>
      <c r="C26" s="51">
        <v>19381.748</v>
      </c>
      <c r="D26" s="14"/>
      <c r="E26">
        <f t="shared" si="0"/>
        <v>-6745.9993224805885</v>
      </c>
      <c r="F26">
        <f t="shared" si="1"/>
        <v>-6746</v>
      </c>
      <c r="G26">
        <f t="shared" si="2"/>
        <v>0.002860499997041188</v>
      </c>
      <c r="H26">
        <f t="shared" si="5"/>
        <v>0.002860499997041188</v>
      </c>
      <c r="O26">
        <f t="shared" si="3"/>
        <v>-0.0007224662442457447</v>
      </c>
      <c r="Q26" s="2">
        <f t="shared" si="4"/>
        <v>4363.248</v>
      </c>
    </row>
    <row r="27" spans="1:17" ht="12.75">
      <c r="A27" s="50" t="s">
        <v>79</v>
      </c>
      <c r="B27" s="52" t="s">
        <v>44</v>
      </c>
      <c r="C27" s="51">
        <v>20409.849</v>
      </c>
      <c r="D27" s="14"/>
      <c r="E27">
        <f t="shared" si="0"/>
        <v>-6502.490011148103</v>
      </c>
      <c r="F27">
        <f t="shared" si="1"/>
        <v>-6502.5</v>
      </c>
      <c r="G27">
        <f t="shared" si="2"/>
        <v>0.04217312499531545</v>
      </c>
      <c r="H27">
        <f t="shared" si="5"/>
        <v>0.04217312499531545</v>
      </c>
      <c r="O27">
        <f t="shared" si="3"/>
        <v>-0.0007189900947088108</v>
      </c>
      <c r="Q27" s="2">
        <f t="shared" si="4"/>
        <v>5391.348999999998</v>
      </c>
    </row>
    <row r="28" spans="1:17" ht="12.75">
      <c r="A28" s="50" t="s">
        <v>79</v>
      </c>
      <c r="B28" s="52" t="s">
        <v>44</v>
      </c>
      <c r="C28" s="51">
        <v>20751.811</v>
      </c>
      <c r="D28" s="14"/>
      <c r="E28">
        <f t="shared" si="0"/>
        <v>-6421.495117531736</v>
      </c>
      <c r="F28">
        <f t="shared" si="1"/>
        <v>-6421.5</v>
      </c>
      <c r="G28">
        <f t="shared" si="2"/>
        <v>0.020613874999980908</v>
      </c>
      <c r="H28">
        <f t="shared" si="5"/>
        <v>0.020613874999980908</v>
      </c>
      <c r="O28">
        <f t="shared" si="3"/>
        <v>-0.000717833757491186</v>
      </c>
      <c r="Q28" s="2">
        <f t="shared" si="4"/>
        <v>5733.3110000000015</v>
      </c>
    </row>
    <row r="29" spans="1:17" ht="12.75">
      <c r="A29" s="50" t="s">
        <v>79</v>
      </c>
      <c r="B29" s="52" t="s">
        <v>46</v>
      </c>
      <c r="C29" s="51">
        <v>22197.832</v>
      </c>
      <c r="D29" s="14"/>
      <c r="E29">
        <f t="shared" si="0"/>
        <v>-6078.999995085291</v>
      </c>
      <c r="F29">
        <f t="shared" si="1"/>
        <v>-6079</v>
      </c>
      <c r="G29">
        <f t="shared" si="2"/>
        <v>2.0749997929669917E-05</v>
      </c>
      <c r="H29">
        <f t="shared" si="5"/>
        <v>2.0749997929669917E-05</v>
      </c>
      <c r="O29">
        <f t="shared" si="3"/>
        <v>-0.0007129443069104884</v>
      </c>
      <c r="Q29" s="2">
        <f t="shared" si="4"/>
        <v>7179.3319999999985</v>
      </c>
    </row>
    <row r="30" spans="1:17" ht="12.75">
      <c r="A30" s="50" t="s">
        <v>79</v>
      </c>
      <c r="B30" s="52" t="s">
        <v>44</v>
      </c>
      <c r="C30" s="51">
        <v>28469.632</v>
      </c>
      <c r="D30" s="14"/>
      <c r="E30">
        <f t="shared" si="0"/>
        <v>-4593.502267901787</v>
      </c>
      <c r="F30">
        <f t="shared" si="1"/>
        <v>-4593.5</v>
      </c>
      <c r="G30">
        <f t="shared" si="2"/>
        <v>-0.009575125000992557</v>
      </c>
      <c r="H30">
        <f t="shared" si="5"/>
        <v>-0.009575125000992557</v>
      </c>
      <c r="O30">
        <f t="shared" si="3"/>
        <v>-0.0006917376533699742</v>
      </c>
      <c r="Q30" s="2">
        <f t="shared" si="4"/>
        <v>13451.132000000001</v>
      </c>
    </row>
    <row r="31" spans="1:17" ht="12.75">
      <c r="A31" s="50" t="s">
        <v>79</v>
      </c>
      <c r="B31" s="52" t="s">
        <v>46</v>
      </c>
      <c r="C31" s="51">
        <v>28564.61</v>
      </c>
      <c r="D31" s="14"/>
      <c r="E31">
        <f t="shared" si="0"/>
        <v>-4571.006396998308</v>
      </c>
      <c r="F31">
        <f t="shared" si="1"/>
        <v>-4571</v>
      </c>
      <c r="G31">
        <f t="shared" si="2"/>
        <v>-0.027008250002836576</v>
      </c>
      <c r="H31">
        <f t="shared" si="5"/>
        <v>-0.027008250002836576</v>
      </c>
      <c r="O31">
        <f t="shared" si="3"/>
        <v>-0.0006914164485873006</v>
      </c>
      <c r="Q31" s="2">
        <f t="shared" si="4"/>
        <v>13546.11</v>
      </c>
    </row>
    <row r="32" spans="1:17" ht="12.75">
      <c r="A32" s="50" t="s">
        <v>79</v>
      </c>
      <c r="B32" s="52" t="s">
        <v>46</v>
      </c>
      <c r="C32" s="51">
        <v>29193.705</v>
      </c>
      <c r="D32" s="14"/>
      <c r="E32">
        <f t="shared" si="0"/>
        <v>-4422.003049843982</v>
      </c>
      <c r="F32">
        <f t="shared" si="1"/>
        <v>-4422</v>
      </c>
      <c r="G32">
        <f t="shared" si="2"/>
        <v>-0.01287650000085705</v>
      </c>
      <c r="H32">
        <f t="shared" si="5"/>
        <v>-0.01287650000085705</v>
      </c>
      <c r="O32">
        <f t="shared" si="3"/>
        <v>-0.0006892893591375957</v>
      </c>
      <c r="Q32" s="2">
        <f t="shared" si="4"/>
        <v>14175.205000000002</v>
      </c>
    </row>
    <row r="33" spans="1:18" ht="12.75">
      <c r="A33" s="50" t="s">
        <v>306</v>
      </c>
      <c r="B33" s="52" t="s">
        <v>46</v>
      </c>
      <c r="C33" s="51">
        <v>29535.713</v>
      </c>
      <c r="D33" s="14"/>
      <c r="E33">
        <f t="shared" si="0"/>
        <v>-4340.997260967013</v>
      </c>
      <c r="F33">
        <f t="shared" si="1"/>
        <v>-4341</v>
      </c>
      <c r="G33">
        <f t="shared" si="2"/>
        <v>0.011564249998627929</v>
      </c>
      <c r="H33">
        <f aca="true" t="shared" si="6" ref="H33:H38">+G33</f>
        <v>0.011564249998627929</v>
      </c>
      <c r="O33">
        <f t="shared" si="3"/>
        <v>-0.0006881330219199709</v>
      </c>
      <c r="Q33" s="2">
        <f t="shared" si="4"/>
        <v>14517.213</v>
      </c>
      <c r="R33" t="s">
        <v>70</v>
      </c>
    </row>
    <row r="34" spans="1:17" ht="12.75">
      <c r="A34" s="50" t="s">
        <v>306</v>
      </c>
      <c r="B34" s="52" t="s">
        <v>46</v>
      </c>
      <c r="C34" s="51">
        <v>29898.776</v>
      </c>
      <c r="D34" s="14"/>
      <c r="E34">
        <f t="shared" si="0"/>
        <v>-4255.004521829217</v>
      </c>
      <c r="F34">
        <f t="shared" si="1"/>
        <v>-4255</v>
      </c>
      <c r="G34">
        <f t="shared" si="2"/>
        <v>-0.0190912500002014</v>
      </c>
      <c r="H34">
        <f t="shared" si="6"/>
        <v>-0.0190912500002014</v>
      </c>
      <c r="O34">
        <f t="shared" si="3"/>
        <v>-0.000686905305861752</v>
      </c>
      <c r="Q34" s="2">
        <f t="shared" si="4"/>
        <v>14880.276000000002</v>
      </c>
    </row>
    <row r="35" spans="1:17" ht="12.75">
      <c r="A35" s="50" t="s">
        <v>306</v>
      </c>
      <c r="B35" s="52" t="s">
        <v>46</v>
      </c>
      <c r="C35" s="51">
        <v>30240.798</v>
      </c>
      <c r="D35" s="14"/>
      <c r="E35">
        <f t="shared" si="0"/>
        <v>-4173.99541700337</v>
      </c>
      <c r="F35">
        <f t="shared" si="1"/>
        <v>-4174</v>
      </c>
      <c r="G35">
        <f t="shared" si="2"/>
        <v>0.019349499998497777</v>
      </c>
      <c r="H35">
        <f t="shared" si="6"/>
        <v>0.019349499998497777</v>
      </c>
      <c r="O35">
        <f t="shared" si="3"/>
        <v>-0.0006857489686441272</v>
      </c>
      <c r="Q35" s="2">
        <f t="shared" si="4"/>
        <v>15222.297999999999</v>
      </c>
    </row>
    <row r="36" spans="1:17" ht="12.75">
      <c r="A36" s="50" t="s">
        <v>306</v>
      </c>
      <c r="B36" s="52" t="s">
        <v>46</v>
      </c>
      <c r="C36" s="51">
        <v>47736.826</v>
      </c>
      <c r="D36" s="14"/>
      <c r="E36">
        <f t="shared" si="0"/>
        <v>-30.00010007060012</v>
      </c>
      <c r="F36">
        <f t="shared" si="1"/>
        <v>-30</v>
      </c>
      <c r="G36">
        <f t="shared" si="2"/>
        <v>-0.0004225000011501834</v>
      </c>
      <c r="H36">
        <f t="shared" si="6"/>
        <v>-0.0004225000011501834</v>
      </c>
      <c r="O36">
        <f t="shared" si="3"/>
        <v>-0.000626590185559717</v>
      </c>
      <c r="Q36" s="2">
        <f t="shared" si="4"/>
        <v>32718.326</v>
      </c>
    </row>
    <row r="37" spans="1:17" ht="12.75">
      <c r="A37" s="50" t="s">
        <v>306</v>
      </c>
      <c r="B37" s="52" t="s">
        <v>44</v>
      </c>
      <c r="C37" s="51">
        <v>47789.586</v>
      </c>
      <c r="D37" s="14"/>
      <c r="E37">
        <f t="shared" si="0"/>
        <v>-17.503709865841568</v>
      </c>
      <c r="F37">
        <f t="shared" si="1"/>
        <v>-17.5</v>
      </c>
      <c r="G37">
        <f t="shared" si="2"/>
        <v>-0.015663124999264255</v>
      </c>
      <c r="H37">
        <f t="shared" si="6"/>
        <v>-0.015663124999264255</v>
      </c>
      <c r="O37">
        <f t="shared" si="3"/>
        <v>-0.0006264117384582316</v>
      </c>
      <c r="Q37" s="2">
        <f t="shared" si="4"/>
        <v>32771.086</v>
      </c>
    </row>
    <row r="38" spans="1:17" ht="12.75">
      <c r="A38" s="50" t="s">
        <v>306</v>
      </c>
      <c r="B38" s="52" t="s">
        <v>46</v>
      </c>
      <c r="C38" s="51">
        <v>47808.594</v>
      </c>
      <c r="D38" s="14"/>
      <c r="E38">
        <f t="shared" si="0"/>
        <v>-13.001598701854254</v>
      </c>
      <c r="F38">
        <f t="shared" si="1"/>
        <v>-13</v>
      </c>
      <c r="G38">
        <f t="shared" si="2"/>
        <v>-0.0067497500058379956</v>
      </c>
      <c r="H38">
        <f t="shared" si="6"/>
        <v>-0.0067497500058379956</v>
      </c>
      <c r="O38">
        <f t="shared" si="3"/>
        <v>-0.0006263474975016969</v>
      </c>
      <c r="Q38" s="2">
        <f t="shared" si="4"/>
        <v>32790.094</v>
      </c>
    </row>
    <row r="39" spans="1:17" ht="12.75">
      <c r="A39" s="27" t="s">
        <v>47</v>
      </c>
      <c r="B39" s="28" t="s">
        <v>46</v>
      </c>
      <c r="C39" s="29">
        <v>47808.5994</v>
      </c>
      <c r="D39" s="29"/>
      <c r="E39">
        <f t="shared" si="0"/>
        <v>-13.000319693000415</v>
      </c>
      <c r="F39">
        <f t="shared" si="1"/>
        <v>-13</v>
      </c>
      <c r="G39">
        <f t="shared" si="2"/>
        <v>-0.001349750004010275</v>
      </c>
      <c r="J39">
        <f>+G39</f>
        <v>-0.001349750004010275</v>
      </c>
      <c r="O39">
        <f t="shared" si="3"/>
        <v>-0.0006263474975016969</v>
      </c>
      <c r="Q39" s="2">
        <f t="shared" si="4"/>
        <v>32790.0994</v>
      </c>
    </row>
    <row r="40" spans="1:17" ht="12.75">
      <c r="A40" s="50" t="s">
        <v>306</v>
      </c>
      <c r="B40" s="52" t="s">
        <v>46</v>
      </c>
      <c r="C40" s="51">
        <v>47808.606</v>
      </c>
      <c r="D40" s="14"/>
      <c r="E40">
        <f t="shared" si="0"/>
        <v>-12.998756459957217</v>
      </c>
      <c r="F40">
        <f t="shared" si="1"/>
        <v>-13</v>
      </c>
      <c r="G40">
        <f t="shared" si="2"/>
        <v>0.005250249996606726</v>
      </c>
      <c r="H40">
        <f>+G40</f>
        <v>0.005250249996606726</v>
      </c>
      <c r="O40">
        <f t="shared" si="3"/>
        <v>-0.0006263474975016969</v>
      </c>
      <c r="Q40" s="2">
        <f t="shared" si="4"/>
        <v>32790.106</v>
      </c>
    </row>
    <row r="41" spans="1:17" ht="12.75">
      <c r="A41" s="50" t="s">
        <v>306</v>
      </c>
      <c r="B41" s="52" t="s">
        <v>46</v>
      </c>
      <c r="C41" s="51">
        <v>47808.608</v>
      </c>
      <c r="D41" s="14"/>
      <c r="E41">
        <f t="shared" si="0"/>
        <v>-12.998282752974378</v>
      </c>
      <c r="F41">
        <f t="shared" si="1"/>
        <v>-13</v>
      </c>
      <c r="G41">
        <f t="shared" si="2"/>
        <v>0.00725024999701418</v>
      </c>
      <c r="H41">
        <f>+G41</f>
        <v>0.00725024999701418</v>
      </c>
      <c r="O41">
        <f t="shared" si="3"/>
        <v>-0.0006263474975016969</v>
      </c>
      <c r="Q41" s="2">
        <f t="shared" si="4"/>
        <v>32790.108</v>
      </c>
    </row>
    <row r="42" spans="1:17" ht="12.75">
      <c r="A42" s="50" t="s">
        <v>306</v>
      </c>
      <c r="B42" s="52" t="s">
        <v>46</v>
      </c>
      <c r="C42" s="51">
        <v>47922.57</v>
      </c>
      <c r="D42" s="14"/>
      <c r="E42">
        <f aca="true" t="shared" si="7" ref="E42:E73">+(C42-C$7)/C$8</f>
        <v>13.994014830699486</v>
      </c>
      <c r="F42">
        <f aca="true" t="shared" si="8" ref="F42:F73">ROUND(2*E42,0)/2</f>
        <v>14</v>
      </c>
      <c r="G42">
        <f>+C42-(C$7+F42*C$8)</f>
        <v>-0.025269500001741108</v>
      </c>
      <c r="H42">
        <f>+G42</f>
        <v>-0.025269500001741108</v>
      </c>
      <c r="O42">
        <f aca="true" t="shared" si="9" ref="O42:O73">+C$11+C$12*$F42</f>
        <v>-0.0006259620517624887</v>
      </c>
      <c r="Q42" s="2">
        <f aca="true" t="shared" si="10" ref="Q42:Q73">+C42-15018.5</f>
        <v>32904.07</v>
      </c>
    </row>
    <row r="43" spans="1:17" ht="12.75">
      <c r="A43" t="s">
        <v>35</v>
      </c>
      <c r="B43" s="3"/>
      <c r="C43" s="14">
        <v>48602.35</v>
      </c>
      <c r="D43" s="14">
        <v>0.003</v>
      </c>
      <c r="E43">
        <f t="shared" si="7"/>
        <v>175.0022811951882</v>
      </c>
      <c r="F43">
        <f t="shared" si="8"/>
        <v>175</v>
      </c>
      <c r="G43">
        <f>+C43-(C$7+F43*C$8)</f>
        <v>0.00963124999543652</v>
      </c>
      <c r="I43">
        <f>+G43</f>
        <v>0.00963124999543652</v>
      </c>
      <c r="O43">
        <f t="shared" si="9"/>
        <v>-0.0006236636530953578</v>
      </c>
      <c r="Q43" s="2">
        <f t="shared" si="10"/>
        <v>33583.85</v>
      </c>
    </row>
    <row r="44" spans="1:17" ht="12.75">
      <c r="A44" t="s">
        <v>27</v>
      </c>
      <c r="C44" s="14">
        <v>47863.487</v>
      </c>
      <c r="D44" s="14" t="s">
        <v>13</v>
      </c>
      <c r="E44">
        <f t="shared" si="7"/>
        <v>0</v>
      </c>
      <c r="F44">
        <f t="shared" si="8"/>
        <v>0</v>
      </c>
      <c r="G44">
        <f>+C44-(C$7+F44*C$8)</f>
        <v>0</v>
      </c>
      <c r="H44">
        <f>+G44</f>
        <v>0</v>
      </c>
      <c r="O44">
        <f t="shared" si="9"/>
        <v>-0.0006261619125161522</v>
      </c>
      <c r="Q44" s="2">
        <f t="shared" si="10"/>
        <v>32844.987</v>
      </c>
    </row>
    <row r="45" spans="1:17" ht="12.75">
      <c r="A45" t="s">
        <v>30</v>
      </c>
      <c r="B45" s="3" t="s">
        <v>44</v>
      </c>
      <c r="C45" s="14">
        <v>47937.347</v>
      </c>
      <c r="D45" s="14">
        <v>0.019</v>
      </c>
      <c r="E45">
        <f t="shared" si="7"/>
        <v>17.493998872695947</v>
      </c>
      <c r="F45">
        <f t="shared" si="8"/>
        <v>17.5</v>
      </c>
      <c r="I45" s="11">
        <v>-0.025336874998174608</v>
      </c>
      <c r="O45">
        <f t="shared" si="9"/>
        <v>-0.0006259120865740728</v>
      </c>
      <c r="Q45" s="2">
        <f t="shared" si="10"/>
        <v>32918.847</v>
      </c>
    </row>
    <row r="46" spans="1:17" ht="12.75">
      <c r="A46" t="s">
        <v>30</v>
      </c>
      <c r="B46" s="3" t="s">
        <v>44</v>
      </c>
      <c r="C46" s="14">
        <v>48093.578</v>
      </c>
      <c r="D46" s="14">
        <v>0.004</v>
      </c>
      <c r="E46">
        <f t="shared" si="7"/>
        <v>54.497856683149976</v>
      </c>
      <c r="F46">
        <f t="shared" si="8"/>
        <v>54.5</v>
      </c>
      <c r="G46">
        <f aca="true" t="shared" si="11" ref="G46:G93">+C46-(C$7+F46*C$8)</f>
        <v>-0.009049125001183711</v>
      </c>
      <c r="I46">
        <f>+G46</f>
        <v>-0.009049125001183711</v>
      </c>
      <c r="O46">
        <f t="shared" si="9"/>
        <v>-0.0006253838831536762</v>
      </c>
      <c r="Q46" s="2">
        <f t="shared" si="10"/>
        <v>33075.078</v>
      </c>
    </row>
    <row r="47" spans="1:17" ht="12.75">
      <c r="A47" s="50" t="s">
        <v>158</v>
      </c>
      <c r="B47" s="52" t="s">
        <v>44</v>
      </c>
      <c r="C47" s="51">
        <v>48127.374</v>
      </c>
      <c r="D47" s="14"/>
      <c r="E47">
        <f t="shared" si="7"/>
        <v>62.502557277540234</v>
      </c>
      <c r="F47">
        <f t="shared" si="8"/>
        <v>62.5</v>
      </c>
      <c r="G47">
        <f t="shared" si="11"/>
        <v>0.010796875001688022</v>
      </c>
      <c r="I47">
        <f aca="true" t="shared" si="12" ref="I47:I65">+G47</f>
        <v>0.010796875001688022</v>
      </c>
      <c r="O47">
        <f t="shared" si="9"/>
        <v>-0.0006252696770087257</v>
      </c>
      <c r="Q47" s="2">
        <f t="shared" si="10"/>
        <v>33108.874</v>
      </c>
    </row>
    <row r="48" spans="1:31" ht="12.75">
      <c r="A48" s="50" t="s">
        <v>158</v>
      </c>
      <c r="B48" s="52" t="s">
        <v>46</v>
      </c>
      <c r="C48" s="51">
        <v>48281.466</v>
      </c>
      <c r="D48" s="14"/>
      <c r="E48">
        <f t="shared" si="7"/>
        <v>98.99978546995004</v>
      </c>
      <c r="F48">
        <f t="shared" si="8"/>
        <v>99</v>
      </c>
      <c r="G48">
        <f t="shared" si="11"/>
        <v>-0.0009057499992195517</v>
      </c>
      <c r="I48">
        <f t="shared" si="12"/>
        <v>-0.0009057499992195517</v>
      </c>
      <c r="O48">
        <f t="shared" si="9"/>
        <v>-0.0006247486114723886</v>
      </c>
      <c r="Q48" s="2">
        <f t="shared" si="10"/>
        <v>33262.966</v>
      </c>
      <c r="AA48">
        <v>33</v>
      </c>
      <c r="AC48" t="s">
        <v>29</v>
      </c>
      <c r="AE48" t="s">
        <v>31</v>
      </c>
    </row>
    <row r="49" spans="1:31" ht="12.75">
      <c r="A49" t="s">
        <v>33</v>
      </c>
      <c r="B49" s="3"/>
      <c r="C49" s="14">
        <v>48454.573</v>
      </c>
      <c r="D49" s="14"/>
      <c r="E49">
        <f t="shared" si="7"/>
        <v>140.00078280078796</v>
      </c>
      <c r="F49">
        <f t="shared" si="8"/>
        <v>140</v>
      </c>
      <c r="G49">
        <f t="shared" si="11"/>
        <v>0.0033049999983632006</v>
      </c>
      <c r="I49">
        <f t="shared" si="12"/>
        <v>0.0033049999983632006</v>
      </c>
      <c r="O49">
        <f t="shared" si="9"/>
        <v>-0.0006241633049795167</v>
      </c>
      <c r="Q49" s="2">
        <f t="shared" si="10"/>
        <v>33436.073</v>
      </c>
      <c r="AA49">
        <v>27</v>
      </c>
      <c r="AC49" t="s">
        <v>29</v>
      </c>
      <c r="AE49" t="s">
        <v>31</v>
      </c>
    </row>
    <row r="50" spans="1:17" ht="12.75">
      <c r="A50" t="s">
        <v>34</v>
      </c>
      <c r="B50" s="3" t="s">
        <v>44</v>
      </c>
      <c r="C50" s="14">
        <v>48490.451</v>
      </c>
      <c r="D50" s="14"/>
      <c r="E50">
        <f t="shared" si="7"/>
        <v>148.4986123642141</v>
      </c>
      <c r="F50">
        <f t="shared" si="8"/>
        <v>148.5</v>
      </c>
      <c r="G50">
        <f t="shared" si="11"/>
        <v>-0.005858625001565088</v>
      </c>
      <c r="I50">
        <f t="shared" si="12"/>
        <v>-0.005858625001565088</v>
      </c>
      <c r="O50">
        <f t="shared" si="9"/>
        <v>-0.0006240419609505068</v>
      </c>
      <c r="Q50" s="2">
        <f t="shared" si="10"/>
        <v>33471.951</v>
      </c>
    </row>
    <row r="51" spans="1:17" ht="12.75">
      <c r="A51" t="s">
        <v>35</v>
      </c>
      <c r="B51" s="3" t="s">
        <v>44</v>
      </c>
      <c r="C51" s="14">
        <v>48507.351</v>
      </c>
      <c r="D51" s="14"/>
      <c r="E51">
        <f t="shared" si="7"/>
        <v>152.50143636839206</v>
      </c>
      <c r="F51">
        <f t="shared" si="8"/>
        <v>152.5</v>
      </c>
      <c r="G51">
        <f t="shared" si="11"/>
        <v>0.006064375003916211</v>
      </c>
      <c r="I51">
        <f t="shared" si="12"/>
        <v>0.006064375003916211</v>
      </c>
      <c r="O51">
        <f t="shared" si="9"/>
        <v>-0.0006239848578780315</v>
      </c>
      <c r="Q51" s="2">
        <f t="shared" si="10"/>
        <v>33488.851</v>
      </c>
    </row>
    <row r="52" spans="1:17" ht="12.75">
      <c r="A52" t="s">
        <v>34</v>
      </c>
      <c r="B52" s="3"/>
      <c r="C52" s="14">
        <v>48509.448</v>
      </c>
      <c r="D52" s="14"/>
      <c r="E52">
        <f t="shared" si="7"/>
        <v>152.99811813979667</v>
      </c>
      <c r="F52">
        <f t="shared" si="8"/>
        <v>153</v>
      </c>
      <c r="G52">
        <f t="shared" si="11"/>
        <v>-0.007945250006741844</v>
      </c>
      <c r="I52">
        <f t="shared" si="12"/>
        <v>-0.007945250006741844</v>
      </c>
      <c r="O52">
        <f t="shared" si="9"/>
        <v>-0.0006239777199939721</v>
      </c>
      <c r="Q52" s="2">
        <f t="shared" si="10"/>
        <v>33490.948</v>
      </c>
    </row>
    <row r="53" spans="1:17" ht="12.75">
      <c r="A53" t="s">
        <v>35</v>
      </c>
      <c r="B53" s="3"/>
      <c r="C53" s="14">
        <v>48509.454</v>
      </c>
      <c r="D53" s="14">
        <v>0.004</v>
      </c>
      <c r="E53">
        <f t="shared" si="7"/>
        <v>152.9995392607452</v>
      </c>
      <c r="F53">
        <f t="shared" si="8"/>
        <v>153</v>
      </c>
      <c r="G53">
        <f t="shared" si="11"/>
        <v>-0.0019452500055194832</v>
      </c>
      <c r="I53">
        <f t="shared" si="12"/>
        <v>-0.0019452500055194832</v>
      </c>
      <c r="O53">
        <f t="shared" si="9"/>
        <v>-0.0006239777199939721</v>
      </c>
      <c r="Q53" s="2">
        <f t="shared" si="10"/>
        <v>33490.954</v>
      </c>
    </row>
    <row r="54" spans="1:17" ht="12.75">
      <c r="A54" s="50" t="s">
        <v>231</v>
      </c>
      <c r="B54" s="52" t="s">
        <v>46</v>
      </c>
      <c r="C54" s="51">
        <v>48509.475</v>
      </c>
      <c r="D54" s="14"/>
      <c r="E54">
        <f t="shared" si="7"/>
        <v>153.00451318406414</v>
      </c>
      <c r="F54">
        <f t="shared" si="8"/>
        <v>153</v>
      </c>
      <c r="G54">
        <f t="shared" si="11"/>
        <v>0.0190547499951208</v>
      </c>
      <c r="I54">
        <f t="shared" si="12"/>
        <v>0.0190547499951208</v>
      </c>
      <c r="O54">
        <f t="shared" si="9"/>
        <v>-0.0006239777199939721</v>
      </c>
      <c r="Q54" s="2">
        <f t="shared" si="10"/>
        <v>33490.975</v>
      </c>
    </row>
    <row r="55" spans="1:17" ht="12.75">
      <c r="A55" t="s">
        <v>34</v>
      </c>
      <c r="B55" s="3" t="s">
        <v>44</v>
      </c>
      <c r="C55" s="14">
        <v>48621.332</v>
      </c>
      <c r="D55" s="14"/>
      <c r="E55">
        <f t="shared" si="7"/>
        <v>179.49823416840206</v>
      </c>
      <c r="F55">
        <f t="shared" si="8"/>
        <v>179.5</v>
      </c>
      <c r="G55">
        <f t="shared" si="11"/>
        <v>-0.007455375001882203</v>
      </c>
      <c r="I55">
        <f t="shared" si="12"/>
        <v>-0.007455375001882203</v>
      </c>
      <c r="O55">
        <f t="shared" si="9"/>
        <v>-0.0006235994121388231</v>
      </c>
      <c r="Q55" s="2">
        <f t="shared" si="10"/>
        <v>33602.832</v>
      </c>
    </row>
    <row r="56" spans="1:17" ht="12.75">
      <c r="A56" t="s">
        <v>38</v>
      </c>
      <c r="B56" s="3" t="s">
        <v>44</v>
      </c>
      <c r="C56" s="14">
        <v>48946.424</v>
      </c>
      <c r="D56" s="14"/>
      <c r="E56">
        <f t="shared" si="7"/>
        <v>256.497409385331</v>
      </c>
      <c r="F56">
        <f t="shared" si="8"/>
        <v>256.5</v>
      </c>
      <c r="G56">
        <f t="shared" si="11"/>
        <v>-0.010937625003862195</v>
      </c>
      <c r="I56">
        <f t="shared" si="12"/>
        <v>-0.010937625003862195</v>
      </c>
      <c r="O56">
        <f t="shared" si="9"/>
        <v>-0.0006225001779936736</v>
      </c>
      <c r="Q56" s="2">
        <f t="shared" si="10"/>
        <v>33927.924</v>
      </c>
    </row>
    <row r="57" spans="1:17" ht="12.75">
      <c r="A57" t="s">
        <v>38</v>
      </c>
      <c r="B57" s="3" t="s">
        <v>44</v>
      </c>
      <c r="C57" s="14">
        <v>48984.441</v>
      </c>
      <c r="D57" s="14"/>
      <c r="E57">
        <f t="shared" si="7"/>
        <v>265.50186856679966</v>
      </c>
      <c r="F57">
        <f t="shared" si="8"/>
        <v>265.5</v>
      </c>
      <c r="G57">
        <f t="shared" si="11"/>
        <v>0.007889125001383945</v>
      </c>
      <c r="I57">
        <f t="shared" si="12"/>
        <v>0.007889125001383945</v>
      </c>
      <c r="O57">
        <f t="shared" si="9"/>
        <v>-0.0006223716960806042</v>
      </c>
      <c r="Q57" s="2">
        <f t="shared" si="10"/>
        <v>33965.941</v>
      </c>
    </row>
    <row r="58" spans="1:17" ht="12.75">
      <c r="A58" t="s">
        <v>39</v>
      </c>
      <c r="B58" s="3"/>
      <c r="C58" s="14">
        <v>49041.427</v>
      </c>
      <c r="D58" s="14">
        <v>0.004</v>
      </c>
      <c r="E58">
        <f t="shared" si="7"/>
        <v>278.99920162609453</v>
      </c>
      <c r="F58">
        <f t="shared" si="8"/>
        <v>279</v>
      </c>
      <c r="G58">
        <f t="shared" si="11"/>
        <v>-0.0033707499969750643</v>
      </c>
      <c r="I58">
        <f t="shared" si="12"/>
        <v>-0.0033707499969750643</v>
      </c>
      <c r="O58">
        <f t="shared" si="9"/>
        <v>-0.0006221789732110001</v>
      </c>
      <c r="Q58" s="2">
        <f t="shared" si="10"/>
        <v>34022.927</v>
      </c>
    </row>
    <row r="59" spans="1:17" ht="12.75">
      <c r="A59" s="27" t="s">
        <v>38</v>
      </c>
      <c r="B59" s="28"/>
      <c r="C59" s="29">
        <v>49058.317</v>
      </c>
      <c r="D59" s="29">
        <v>0.0005</v>
      </c>
      <c r="E59">
        <f t="shared" si="7"/>
        <v>282.9996570953583</v>
      </c>
      <c r="F59">
        <f t="shared" si="8"/>
        <v>283</v>
      </c>
      <c r="G59">
        <f t="shared" si="11"/>
        <v>-0.001447750000806991</v>
      </c>
      <c r="I59">
        <f t="shared" si="12"/>
        <v>-0.001447750000806991</v>
      </c>
      <c r="O59">
        <f t="shared" si="9"/>
        <v>-0.0006221218701385248</v>
      </c>
      <c r="Q59" s="2">
        <f t="shared" si="10"/>
        <v>34039.817</v>
      </c>
    </row>
    <row r="60" spans="1:31" ht="12.75">
      <c r="A60" s="50" t="s">
        <v>261</v>
      </c>
      <c r="B60" s="52" t="s">
        <v>44</v>
      </c>
      <c r="C60" s="51">
        <v>49250.419</v>
      </c>
      <c r="D60" s="14"/>
      <c r="E60">
        <f t="shared" si="7"/>
        <v>328.4996864947977</v>
      </c>
      <c r="F60">
        <f t="shared" si="8"/>
        <v>328.5</v>
      </c>
      <c r="G60">
        <f t="shared" si="11"/>
        <v>-0.0013236250015324913</v>
      </c>
      <c r="I60">
        <f t="shared" si="12"/>
        <v>-0.0013236250015324913</v>
      </c>
      <c r="O60">
        <f t="shared" si="9"/>
        <v>-0.0006214723226891182</v>
      </c>
      <c r="Q60" s="2">
        <f t="shared" si="10"/>
        <v>34231.919</v>
      </c>
      <c r="AA60">
        <v>14</v>
      </c>
      <c r="AC60" t="s">
        <v>32</v>
      </c>
      <c r="AE60" t="s">
        <v>31</v>
      </c>
    </row>
    <row r="61" spans="1:31" ht="12.75">
      <c r="A61" s="50" t="s">
        <v>261</v>
      </c>
      <c r="B61" s="52" t="s">
        <v>44</v>
      </c>
      <c r="C61" s="51">
        <v>49288.418</v>
      </c>
      <c r="D61" s="14"/>
      <c r="E61">
        <f t="shared" si="7"/>
        <v>337.49988231342076</v>
      </c>
      <c r="F61">
        <f t="shared" si="8"/>
        <v>337.5</v>
      </c>
      <c r="G61">
        <f t="shared" si="11"/>
        <v>-0.0004968749999534339</v>
      </c>
      <c r="I61">
        <f t="shared" si="12"/>
        <v>-0.0004968749999534339</v>
      </c>
      <c r="O61">
        <f t="shared" si="9"/>
        <v>-0.0006213438407760488</v>
      </c>
      <c r="Q61" s="2">
        <f t="shared" si="10"/>
        <v>34269.918</v>
      </c>
      <c r="AA61">
        <v>31</v>
      </c>
      <c r="AC61" t="s">
        <v>29</v>
      </c>
      <c r="AE61" t="s">
        <v>31</v>
      </c>
    </row>
    <row r="62" spans="1:17" ht="12.75">
      <c r="A62" s="27" t="s">
        <v>41</v>
      </c>
      <c r="B62" s="28"/>
      <c r="C62" s="29">
        <v>49400.304</v>
      </c>
      <c r="D62" s="29">
        <v>0.004</v>
      </c>
      <c r="E62">
        <f t="shared" si="7"/>
        <v>364.00047204900727</v>
      </c>
      <c r="F62">
        <f t="shared" si="8"/>
        <v>364</v>
      </c>
      <c r="G62">
        <f t="shared" si="11"/>
        <v>0.0019929999980377033</v>
      </c>
      <c r="I62">
        <f t="shared" si="12"/>
        <v>0.0019929999980377033</v>
      </c>
      <c r="O62">
        <f t="shared" si="9"/>
        <v>-0.0006209655329209</v>
      </c>
      <c r="Q62" s="2">
        <f t="shared" si="10"/>
        <v>34381.804</v>
      </c>
    </row>
    <row r="63" spans="1:17" ht="12.75">
      <c r="A63" s="50" t="s">
        <v>278</v>
      </c>
      <c r="B63" s="52" t="s">
        <v>44</v>
      </c>
      <c r="C63" s="51">
        <v>49685.301</v>
      </c>
      <c r="D63" s="14"/>
      <c r="E63">
        <f t="shared" si="7"/>
        <v>431.5030065293991</v>
      </c>
      <c r="F63">
        <f t="shared" si="8"/>
        <v>431.5</v>
      </c>
      <c r="G63">
        <f t="shared" si="11"/>
        <v>0.012693625001702458</v>
      </c>
      <c r="I63">
        <f t="shared" si="12"/>
        <v>0.012693625001702458</v>
      </c>
      <c r="O63">
        <f t="shared" si="9"/>
        <v>-0.0006200019185728793</v>
      </c>
      <c r="Q63" s="2">
        <f t="shared" si="10"/>
        <v>34666.801</v>
      </c>
    </row>
    <row r="64" spans="1:31" ht="12.75">
      <c r="A64" s="27" t="s">
        <v>43</v>
      </c>
      <c r="B64" s="28" t="s">
        <v>44</v>
      </c>
      <c r="C64" s="29">
        <v>50027.275</v>
      </c>
      <c r="D64" s="29">
        <v>0.006</v>
      </c>
      <c r="E64">
        <f t="shared" si="7"/>
        <v>512.5007423876622</v>
      </c>
      <c r="F64">
        <f t="shared" si="8"/>
        <v>512.5</v>
      </c>
      <c r="G64">
        <f t="shared" si="11"/>
        <v>0.0031343750015366822</v>
      </c>
      <c r="I64">
        <f t="shared" si="12"/>
        <v>0.0031343750015366822</v>
      </c>
      <c r="O64">
        <f t="shared" si="9"/>
        <v>-0.0006188455813552545</v>
      </c>
      <c r="Q64" s="2">
        <f t="shared" si="10"/>
        <v>35008.775</v>
      </c>
      <c r="AA64">
        <v>10</v>
      </c>
      <c r="AC64" t="s">
        <v>32</v>
      </c>
      <c r="AE64" t="s">
        <v>31</v>
      </c>
    </row>
    <row r="65" spans="1:31" ht="12.75">
      <c r="A65" s="30" t="s">
        <v>58</v>
      </c>
      <c r="B65" s="31" t="s">
        <v>46</v>
      </c>
      <c r="C65" s="30">
        <v>54652.489</v>
      </c>
      <c r="D65" s="30" t="s">
        <v>59</v>
      </c>
      <c r="E65">
        <f t="shared" si="7"/>
        <v>1607.998826627804</v>
      </c>
      <c r="F65">
        <f t="shared" si="8"/>
        <v>1608</v>
      </c>
      <c r="G65">
        <f t="shared" si="11"/>
        <v>-0.004953999996359926</v>
      </c>
      <c r="I65">
        <f t="shared" si="12"/>
        <v>-0.004953999996359926</v>
      </c>
      <c r="O65">
        <f t="shared" si="9"/>
        <v>-0.0006032064773810819</v>
      </c>
      <c r="Q65" s="2">
        <f t="shared" si="10"/>
        <v>39633.989</v>
      </c>
      <c r="AA65">
        <v>35</v>
      </c>
      <c r="AC65" t="s">
        <v>29</v>
      </c>
      <c r="AE65" t="s">
        <v>31</v>
      </c>
    </row>
    <row r="66" spans="1:31" ht="12.75">
      <c r="A66" s="53" t="s">
        <v>307</v>
      </c>
      <c r="B66" s="54" t="s">
        <v>46</v>
      </c>
      <c r="C66" s="55">
        <v>57295.476</v>
      </c>
      <c r="D66" s="55" t="s">
        <v>308</v>
      </c>
      <c r="E66">
        <f t="shared" si="7"/>
        <v>2233.999525227177</v>
      </c>
      <c r="F66">
        <f t="shared" si="8"/>
        <v>2234</v>
      </c>
      <c r="G66">
        <f t="shared" si="11"/>
        <v>-0.0020044999982928857</v>
      </c>
      <c r="K66">
        <f>+G66</f>
        <v>-0.0020044999982928857</v>
      </c>
      <c r="O66">
        <f t="shared" si="9"/>
        <v>-0.0005942698465386976</v>
      </c>
      <c r="Q66" s="2">
        <f t="shared" si="10"/>
        <v>42276.976</v>
      </c>
      <c r="AA66">
        <v>12</v>
      </c>
      <c r="AC66" t="s">
        <v>32</v>
      </c>
      <c r="AE66" t="s">
        <v>31</v>
      </c>
    </row>
    <row r="67" spans="1:17" ht="12.75">
      <c r="A67" s="27" t="s">
        <v>47</v>
      </c>
      <c r="B67" s="28" t="s">
        <v>44</v>
      </c>
      <c r="C67" s="29">
        <v>47810.7099</v>
      </c>
      <c r="D67" s="29"/>
      <c r="E67">
        <f t="shared" si="7"/>
        <v>-12.500440399460363</v>
      </c>
      <c r="F67">
        <f t="shared" si="8"/>
        <v>-12.5</v>
      </c>
      <c r="G67">
        <f t="shared" si="11"/>
        <v>-0.0018593749991850927</v>
      </c>
      <c r="J67">
        <f aca="true" t="shared" si="13" ref="J67:J90">+G67</f>
        <v>-0.0018593749991850927</v>
      </c>
      <c r="O67">
        <f t="shared" si="9"/>
        <v>-0.0006263403596176375</v>
      </c>
      <c r="Q67" s="2">
        <f t="shared" si="10"/>
        <v>32792.2099</v>
      </c>
    </row>
    <row r="68" spans="1:17" ht="12.75">
      <c r="A68" s="50" t="s">
        <v>158</v>
      </c>
      <c r="B68" s="52" t="s">
        <v>46</v>
      </c>
      <c r="C68" s="51">
        <v>47922.5921</v>
      </c>
      <c r="D68" s="14"/>
      <c r="E68">
        <f t="shared" si="7"/>
        <v>13.99924929285926</v>
      </c>
      <c r="F68">
        <f t="shared" si="8"/>
        <v>14</v>
      </c>
      <c r="G68">
        <f t="shared" si="11"/>
        <v>-0.00316949999978533</v>
      </c>
      <c r="J68">
        <f t="shared" si="13"/>
        <v>-0.00316949999978533</v>
      </c>
      <c r="O68">
        <f t="shared" si="9"/>
        <v>-0.0006259620517624887</v>
      </c>
      <c r="Q68" s="2">
        <f t="shared" si="10"/>
        <v>32904.0921</v>
      </c>
    </row>
    <row r="69" spans="1:17" ht="12.75">
      <c r="A69" s="50" t="s">
        <v>158</v>
      </c>
      <c r="B69" s="52" t="s">
        <v>46</v>
      </c>
      <c r="C69" s="51">
        <v>47922.5948</v>
      </c>
      <c r="D69" s="14"/>
      <c r="E69">
        <f t="shared" si="7"/>
        <v>13.999888797285317</v>
      </c>
      <c r="F69">
        <f t="shared" si="8"/>
        <v>14</v>
      </c>
      <c r="G69">
        <f t="shared" si="11"/>
        <v>-0.0004695000025094487</v>
      </c>
      <c r="J69">
        <f t="shared" si="13"/>
        <v>-0.0004695000025094487</v>
      </c>
      <c r="O69">
        <f t="shared" si="9"/>
        <v>-0.0006259620517624887</v>
      </c>
      <c r="Q69" s="2">
        <f t="shared" si="10"/>
        <v>32904.0948</v>
      </c>
    </row>
    <row r="70" spans="1:31" ht="12.75">
      <c r="A70" s="27" t="s">
        <v>47</v>
      </c>
      <c r="B70" s="28" t="s">
        <v>46</v>
      </c>
      <c r="C70" s="29">
        <v>47922.5949</v>
      </c>
      <c r="D70" s="29"/>
      <c r="E70">
        <f t="shared" si="7"/>
        <v>13.999912482633855</v>
      </c>
      <c r="F70">
        <f t="shared" si="8"/>
        <v>14</v>
      </c>
      <c r="G70">
        <f t="shared" si="11"/>
        <v>-0.00036950000503566116</v>
      </c>
      <c r="J70">
        <f t="shared" si="13"/>
        <v>-0.00036950000503566116</v>
      </c>
      <c r="O70">
        <f t="shared" si="9"/>
        <v>-0.0006259620517624887</v>
      </c>
      <c r="Q70" s="2">
        <f t="shared" si="10"/>
        <v>32904.0949</v>
      </c>
      <c r="AA70">
        <v>21</v>
      </c>
      <c r="AC70" t="s">
        <v>36</v>
      </c>
      <c r="AE70" t="s">
        <v>31</v>
      </c>
    </row>
    <row r="71" spans="1:31" ht="12.75">
      <c r="A71" s="50" t="s">
        <v>79</v>
      </c>
      <c r="B71" s="52" t="s">
        <v>44</v>
      </c>
      <c r="C71" s="51">
        <v>48135.8068</v>
      </c>
      <c r="D71" s="14"/>
      <c r="E71">
        <f t="shared" si="7"/>
        <v>64.49989539957627</v>
      </c>
      <c r="F71">
        <f t="shared" si="8"/>
        <v>64.5</v>
      </c>
      <c r="G71">
        <f t="shared" si="11"/>
        <v>-0.0004416250012582168</v>
      </c>
      <c r="J71">
        <f t="shared" si="13"/>
        <v>-0.0004416250012582168</v>
      </c>
      <c r="O71">
        <f t="shared" si="9"/>
        <v>-0.000625241125472488</v>
      </c>
      <c r="Q71" s="2">
        <f t="shared" si="10"/>
        <v>33117.3068</v>
      </c>
      <c r="AA71">
        <v>23</v>
      </c>
      <c r="AC71" t="s">
        <v>29</v>
      </c>
      <c r="AE71" t="s">
        <v>31</v>
      </c>
    </row>
    <row r="72" spans="1:31" ht="12.75">
      <c r="A72" s="50" t="s">
        <v>183</v>
      </c>
      <c r="B72" s="52" t="s">
        <v>46</v>
      </c>
      <c r="C72" s="51">
        <v>48146.3753</v>
      </c>
      <c r="D72" s="14"/>
      <c r="E72">
        <f t="shared" si="7"/>
        <v>67.00308152313582</v>
      </c>
      <c r="F72">
        <f t="shared" si="8"/>
        <v>67</v>
      </c>
      <c r="G72">
        <f t="shared" si="11"/>
        <v>0.013010249997023493</v>
      </c>
      <c r="J72">
        <f t="shared" si="13"/>
        <v>0.013010249997023493</v>
      </c>
      <c r="O72">
        <f t="shared" si="9"/>
        <v>-0.000625205436052191</v>
      </c>
      <c r="Q72" s="2">
        <f t="shared" si="10"/>
        <v>33127.8753</v>
      </c>
      <c r="AA72">
        <v>26</v>
      </c>
      <c r="AC72" t="s">
        <v>29</v>
      </c>
      <c r="AE72" t="s">
        <v>31</v>
      </c>
    </row>
    <row r="73" spans="1:31" ht="12.75">
      <c r="A73" s="50" t="s">
        <v>158</v>
      </c>
      <c r="B73" s="52" t="s">
        <v>44</v>
      </c>
      <c r="C73" s="51">
        <v>48186.4708</v>
      </c>
      <c r="D73" s="14"/>
      <c r="E73">
        <f t="shared" si="7"/>
        <v>76.4998406864208</v>
      </c>
      <c r="F73">
        <f t="shared" si="8"/>
        <v>76.5</v>
      </c>
      <c r="G73">
        <f t="shared" si="11"/>
        <v>-0.0006726249994244426</v>
      </c>
      <c r="J73">
        <f t="shared" si="13"/>
        <v>-0.0006726249994244426</v>
      </c>
      <c r="O73">
        <f t="shared" si="9"/>
        <v>-0.0006250698162550621</v>
      </c>
      <c r="Q73" s="2">
        <f t="shared" si="10"/>
        <v>33167.9708</v>
      </c>
      <c r="AA73">
        <v>16</v>
      </c>
      <c r="AC73" t="s">
        <v>37</v>
      </c>
      <c r="AE73" t="s">
        <v>31</v>
      </c>
    </row>
    <row r="74" spans="1:31" ht="12.75">
      <c r="A74" s="50" t="s">
        <v>158</v>
      </c>
      <c r="B74" s="52" t="s">
        <v>44</v>
      </c>
      <c r="C74" s="51">
        <v>48186.4708</v>
      </c>
      <c r="D74" s="14"/>
      <c r="E74">
        <f aca="true" t="shared" si="14" ref="E74:E93">+(C74-C$7)/C$8</f>
        <v>76.4998406864208</v>
      </c>
      <c r="F74">
        <f aca="true" t="shared" si="15" ref="F74:F105">ROUND(2*E74,0)/2</f>
        <v>76.5</v>
      </c>
      <c r="G74">
        <f t="shared" si="11"/>
        <v>-0.0006726249994244426</v>
      </c>
      <c r="J74">
        <f t="shared" si="13"/>
        <v>-0.0006726249994244426</v>
      </c>
      <c r="O74">
        <f aca="true" t="shared" si="16" ref="O74:O93">+C$11+C$12*$F74</f>
        <v>-0.0006250698162550621</v>
      </c>
      <c r="Q74" s="2">
        <f aca="true" t="shared" si="17" ref="Q74:Q93">+C74-15018.5</f>
        <v>33167.9708</v>
      </c>
      <c r="AA74">
        <v>13</v>
      </c>
      <c r="AC74" t="s">
        <v>29</v>
      </c>
      <c r="AE74" t="s">
        <v>31</v>
      </c>
    </row>
    <row r="75" spans="1:31" ht="12.75">
      <c r="A75" s="50" t="s">
        <v>79</v>
      </c>
      <c r="B75" s="52" t="s">
        <v>44</v>
      </c>
      <c r="C75" s="51">
        <v>48190.6934</v>
      </c>
      <c r="D75" s="14"/>
      <c r="E75">
        <f t="shared" si="14"/>
        <v>77.49997823908441</v>
      </c>
      <c r="F75">
        <f t="shared" si="15"/>
        <v>77.5</v>
      </c>
      <c r="G75">
        <f t="shared" si="11"/>
        <v>-9.187500108964741E-05</v>
      </c>
      <c r="J75">
        <f t="shared" si="13"/>
        <v>-9.187500108964741E-05</v>
      </c>
      <c r="O75">
        <f t="shared" si="16"/>
        <v>-0.0006250555404869433</v>
      </c>
      <c r="Q75" s="2">
        <f t="shared" si="17"/>
        <v>33172.1934</v>
      </c>
      <c r="AA75">
        <v>16</v>
      </c>
      <c r="AC75" t="s">
        <v>29</v>
      </c>
      <c r="AE75" t="s">
        <v>31</v>
      </c>
    </row>
    <row r="76" spans="1:31" ht="12.75">
      <c r="A76" s="50" t="s">
        <v>183</v>
      </c>
      <c r="B76" s="52" t="s">
        <v>46</v>
      </c>
      <c r="C76" s="51">
        <v>48260.3562</v>
      </c>
      <c r="D76" s="14"/>
      <c r="E76">
        <f t="shared" si="14"/>
        <v>93.99985563779725</v>
      </c>
      <c r="F76">
        <f t="shared" si="15"/>
        <v>94</v>
      </c>
      <c r="G76">
        <f t="shared" si="11"/>
        <v>-0.0006094999989727512</v>
      </c>
      <c r="J76">
        <f t="shared" si="13"/>
        <v>-0.0006094999989727512</v>
      </c>
      <c r="O76">
        <f t="shared" si="16"/>
        <v>-0.0006248199903129828</v>
      </c>
      <c r="Q76" s="2">
        <f t="shared" si="17"/>
        <v>33241.8562</v>
      </c>
      <c r="AA76">
        <v>9</v>
      </c>
      <c r="AC76" t="s">
        <v>36</v>
      </c>
      <c r="AE76" t="s">
        <v>31</v>
      </c>
    </row>
    <row r="77" spans="1:31" ht="12.75">
      <c r="A77" s="50" t="s">
        <v>158</v>
      </c>
      <c r="B77" s="52" t="s">
        <v>46</v>
      </c>
      <c r="C77" s="51">
        <v>48281.4657</v>
      </c>
      <c r="D77" s="14"/>
      <c r="E77">
        <f t="shared" si="14"/>
        <v>98.99971441390271</v>
      </c>
      <c r="F77">
        <f t="shared" si="15"/>
        <v>99</v>
      </c>
      <c r="G77">
        <f t="shared" si="11"/>
        <v>-0.0012057499989168718</v>
      </c>
      <c r="J77">
        <f t="shared" si="13"/>
        <v>-0.0012057499989168718</v>
      </c>
      <c r="O77">
        <f t="shared" si="16"/>
        <v>-0.0006247486114723886</v>
      </c>
      <c r="Q77" s="2">
        <f t="shared" si="17"/>
        <v>33262.9657</v>
      </c>
      <c r="AA77">
        <v>30</v>
      </c>
      <c r="AC77" t="s">
        <v>40</v>
      </c>
      <c r="AE77" t="s">
        <v>31</v>
      </c>
    </row>
    <row r="78" spans="1:17" ht="12.75">
      <c r="A78" s="50" t="s">
        <v>212</v>
      </c>
      <c r="B78" s="52" t="s">
        <v>44</v>
      </c>
      <c r="C78" s="51">
        <v>48490.4565</v>
      </c>
      <c r="D78" s="14"/>
      <c r="E78">
        <f t="shared" si="14"/>
        <v>148.4999150584165</v>
      </c>
      <c r="F78">
        <f t="shared" si="15"/>
        <v>148.5</v>
      </c>
      <c r="G78">
        <f t="shared" si="11"/>
        <v>-0.0003586250022635795</v>
      </c>
      <c r="J78">
        <f t="shared" si="13"/>
        <v>-0.0003586250022635795</v>
      </c>
      <c r="O78">
        <f t="shared" si="16"/>
        <v>-0.0006240419609505068</v>
      </c>
      <c r="Q78" s="2">
        <f t="shared" si="17"/>
        <v>33471.9565</v>
      </c>
    </row>
    <row r="79" spans="1:17" ht="12.75">
      <c r="A79" s="50" t="s">
        <v>212</v>
      </c>
      <c r="B79" s="52" t="s">
        <v>46</v>
      </c>
      <c r="C79" s="51">
        <v>48509.4549</v>
      </c>
      <c r="D79" s="14"/>
      <c r="E79">
        <f t="shared" si="14"/>
        <v>152.9997524288872</v>
      </c>
      <c r="F79">
        <f t="shared" si="15"/>
        <v>153</v>
      </c>
      <c r="G79">
        <f t="shared" si="11"/>
        <v>-0.0010452500064275227</v>
      </c>
      <c r="J79">
        <f t="shared" si="13"/>
        <v>-0.0010452500064275227</v>
      </c>
      <c r="O79">
        <f t="shared" si="16"/>
        <v>-0.0006239777199939721</v>
      </c>
      <c r="Q79" s="2">
        <f t="shared" si="17"/>
        <v>33490.9549</v>
      </c>
    </row>
    <row r="80" spans="1:17" ht="12.75">
      <c r="A80" s="50" t="s">
        <v>212</v>
      </c>
      <c r="B80" s="52" t="s">
        <v>46</v>
      </c>
      <c r="C80" s="51">
        <v>48509.4549</v>
      </c>
      <c r="D80" s="14"/>
      <c r="E80">
        <f t="shared" si="14"/>
        <v>152.9997524288872</v>
      </c>
      <c r="F80">
        <f t="shared" si="15"/>
        <v>153</v>
      </c>
      <c r="G80">
        <f t="shared" si="11"/>
        <v>-0.0010452500064275227</v>
      </c>
      <c r="J80">
        <f t="shared" si="13"/>
        <v>-0.0010452500064275227</v>
      </c>
      <c r="O80">
        <f t="shared" si="16"/>
        <v>-0.0006239777199939721</v>
      </c>
      <c r="Q80" s="2">
        <f t="shared" si="17"/>
        <v>33490.9549</v>
      </c>
    </row>
    <row r="81" spans="1:17" ht="12.75">
      <c r="A81" t="s">
        <v>35</v>
      </c>
      <c r="B81" s="3" t="s">
        <v>44</v>
      </c>
      <c r="C81" s="14">
        <v>48680.4531</v>
      </c>
      <c r="D81" s="14">
        <v>0.0015</v>
      </c>
      <c r="E81">
        <f t="shared" si="14"/>
        <v>193.5012731171223</v>
      </c>
      <c r="F81">
        <f t="shared" si="15"/>
        <v>193.5</v>
      </c>
      <c r="G81">
        <f t="shared" si="11"/>
        <v>0.005375124994316138</v>
      </c>
      <c r="J81">
        <f t="shared" si="13"/>
        <v>0.005375124994316138</v>
      </c>
      <c r="O81">
        <f t="shared" si="16"/>
        <v>-0.0006233995513851596</v>
      </c>
      <c r="Q81" s="2">
        <f t="shared" si="17"/>
        <v>33661.9531</v>
      </c>
    </row>
    <row r="82" spans="1:17" ht="12.75">
      <c r="A82" s="50" t="s">
        <v>249</v>
      </c>
      <c r="B82" s="52" t="s">
        <v>46</v>
      </c>
      <c r="C82" s="51">
        <v>49058.3179</v>
      </c>
      <c r="D82" s="14"/>
      <c r="E82">
        <f t="shared" si="14"/>
        <v>282.9998702635003</v>
      </c>
      <c r="F82">
        <f t="shared" si="15"/>
        <v>283</v>
      </c>
      <c r="G82">
        <f t="shared" si="11"/>
        <v>-0.0005477500017150305</v>
      </c>
      <c r="J82">
        <f t="shared" si="13"/>
        <v>-0.0005477500017150305</v>
      </c>
      <c r="O82">
        <f t="shared" si="16"/>
        <v>-0.0006221218701385248</v>
      </c>
      <c r="Q82" s="2">
        <f t="shared" si="17"/>
        <v>34039.8179</v>
      </c>
    </row>
    <row r="83" spans="1:17" ht="12.75">
      <c r="A83" s="50" t="s">
        <v>261</v>
      </c>
      <c r="B83" s="52" t="s">
        <v>46</v>
      </c>
      <c r="C83" s="51">
        <v>49214.5317</v>
      </c>
      <c r="D83" s="14"/>
      <c r="E83">
        <f t="shared" si="14"/>
        <v>319.99965419390224</v>
      </c>
      <c r="F83">
        <f t="shared" si="15"/>
        <v>320</v>
      </c>
      <c r="G83">
        <f t="shared" si="11"/>
        <v>-0.0014599999994970858</v>
      </c>
      <c r="J83">
        <f t="shared" si="13"/>
        <v>-0.0014599999994970858</v>
      </c>
      <c r="O83">
        <f t="shared" si="16"/>
        <v>-0.0006215936667181283</v>
      </c>
      <c r="Q83" s="2">
        <f t="shared" si="17"/>
        <v>34196.0317</v>
      </c>
    </row>
    <row r="84" spans="1:17" ht="12.75">
      <c r="A84" s="50" t="s">
        <v>261</v>
      </c>
      <c r="B84" s="52" t="s">
        <v>46</v>
      </c>
      <c r="C84" s="51">
        <v>49214.5319</v>
      </c>
      <c r="D84" s="14"/>
      <c r="E84">
        <f t="shared" si="14"/>
        <v>319.9997015646011</v>
      </c>
      <c r="F84">
        <f t="shared" si="15"/>
        <v>320</v>
      </c>
      <c r="G84">
        <f t="shared" si="11"/>
        <v>-0.0012599999972735532</v>
      </c>
      <c r="J84">
        <f t="shared" si="13"/>
        <v>-0.0012599999972735532</v>
      </c>
      <c r="O84">
        <f t="shared" si="16"/>
        <v>-0.0006215936667181283</v>
      </c>
      <c r="Q84" s="2">
        <f t="shared" si="17"/>
        <v>34196.0319</v>
      </c>
    </row>
    <row r="85" spans="1:31" ht="12.75">
      <c r="A85" s="50" t="s">
        <v>261</v>
      </c>
      <c r="B85" s="52" t="s">
        <v>44</v>
      </c>
      <c r="C85" s="51">
        <v>49250.4192</v>
      </c>
      <c r="D85" s="14"/>
      <c r="E85">
        <f t="shared" si="14"/>
        <v>328.49973386549476</v>
      </c>
      <c r="F85">
        <f t="shared" si="15"/>
        <v>328.5</v>
      </c>
      <c r="G85">
        <f t="shared" si="11"/>
        <v>-0.0011236250065849163</v>
      </c>
      <c r="J85">
        <f t="shared" si="13"/>
        <v>-0.0011236250065849163</v>
      </c>
      <c r="O85">
        <f t="shared" si="16"/>
        <v>-0.0006214723226891182</v>
      </c>
      <c r="Q85" s="2">
        <f t="shared" si="17"/>
        <v>34231.9192</v>
      </c>
      <c r="AA85">
        <v>11</v>
      </c>
      <c r="AC85" t="s">
        <v>36</v>
      </c>
      <c r="AE85" t="s">
        <v>31</v>
      </c>
    </row>
    <row r="86" spans="1:17" ht="12.75">
      <c r="A86" s="50" t="s">
        <v>261</v>
      </c>
      <c r="B86" s="52" t="s">
        <v>44</v>
      </c>
      <c r="C86" s="51">
        <v>49288.4175</v>
      </c>
      <c r="D86" s="14"/>
      <c r="E86">
        <f t="shared" si="14"/>
        <v>337.4997638866763</v>
      </c>
      <c r="F86">
        <f t="shared" si="15"/>
        <v>337.5</v>
      </c>
      <c r="G86">
        <f t="shared" si="11"/>
        <v>-0.000996874994598329</v>
      </c>
      <c r="J86">
        <f t="shared" si="13"/>
        <v>-0.000996874994598329</v>
      </c>
      <c r="O86">
        <f t="shared" si="16"/>
        <v>-0.0006213438407760488</v>
      </c>
      <c r="Q86" s="2">
        <f t="shared" si="17"/>
        <v>34269.9175</v>
      </c>
    </row>
    <row r="87" spans="1:31" ht="12.75">
      <c r="A87" s="27" t="s">
        <v>45</v>
      </c>
      <c r="B87" s="28" t="s">
        <v>44</v>
      </c>
      <c r="C87" s="29">
        <v>51171.4393</v>
      </c>
      <c r="D87" s="29">
        <v>0.0013</v>
      </c>
      <c r="E87">
        <f t="shared" si="14"/>
        <v>783.5000515452405</v>
      </c>
      <c r="F87">
        <f t="shared" si="15"/>
        <v>783.5</v>
      </c>
      <c r="G87">
        <f t="shared" si="11"/>
        <v>0.00021762499818578362</v>
      </c>
      <c r="J87">
        <f t="shared" si="13"/>
        <v>0.00021762499818578362</v>
      </c>
      <c r="O87">
        <f t="shared" si="16"/>
        <v>-0.000614976848195053</v>
      </c>
      <c r="Q87" s="2">
        <f t="shared" si="17"/>
        <v>36152.9393</v>
      </c>
      <c r="AA87">
        <v>10</v>
      </c>
      <c r="AC87" t="s">
        <v>42</v>
      </c>
      <c r="AE87" t="s">
        <v>31</v>
      </c>
    </row>
    <row r="88" spans="1:17" ht="12.75">
      <c r="A88" s="33" t="s">
        <v>60</v>
      </c>
      <c r="B88" s="34" t="s">
        <v>46</v>
      </c>
      <c r="C88" s="29">
        <v>56592.5084</v>
      </c>
      <c r="D88" s="35">
        <v>0.0008</v>
      </c>
      <c r="E88">
        <f t="shared" si="14"/>
        <v>2067.4991948461625</v>
      </c>
      <c r="F88">
        <f t="shared" si="15"/>
        <v>2067.5</v>
      </c>
      <c r="G88">
        <f t="shared" si="11"/>
        <v>-0.003399375003937166</v>
      </c>
      <c r="J88">
        <f t="shared" si="13"/>
        <v>-0.003399375003937166</v>
      </c>
      <c r="O88">
        <f t="shared" si="16"/>
        <v>-0.0005966467619304819</v>
      </c>
      <c r="Q88" s="2">
        <f t="shared" si="17"/>
        <v>41574.0084</v>
      </c>
    </row>
    <row r="89" spans="1:17" ht="12.75">
      <c r="A89" s="33" t="s">
        <v>60</v>
      </c>
      <c r="B89" s="34" t="s">
        <v>46</v>
      </c>
      <c r="C89" s="29">
        <v>56630.5098</v>
      </c>
      <c r="D89" s="35">
        <v>0.0034</v>
      </c>
      <c r="E89">
        <f t="shared" si="14"/>
        <v>2076.499959113166</v>
      </c>
      <c r="F89">
        <f t="shared" si="15"/>
        <v>2076.5</v>
      </c>
      <c r="G89">
        <f t="shared" si="11"/>
        <v>-0.00017262500477954745</v>
      </c>
      <c r="J89">
        <f t="shared" si="13"/>
        <v>-0.00017262500477954745</v>
      </c>
      <c r="O89">
        <f t="shared" si="16"/>
        <v>-0.0005965182800174125</v>
      </c>
      <c r="Q89" s="2">
        <f t="shared" si="17"/>
        <v>41612.0098</v>
      </c>
    </row>
    <row r="90" spans="1:17" ht="12.75">
      <c r="A90" s="32" t="s">
        <v>62</v>
      </c>
      <c r="B90" s="36"/>
      <c r="C90" s="32">
        <v>56934.4935</v>
      </c>
      <c r="D90" s="32">
        <v>0.0026</v>
      </c>
      <c r="E90">
        <f t="shared" si="14"/>
        <v>2148.4995597781785</v>
      </c>
      <c r="F90">
        <f t="shared" si="15"/>
        <v>2148.5</v>
      </c>
      <c r="G90">
        <f t="shared" si="11"/>
        <v>-0.001858625008026138</v>
      </c>
      <c r="J90">
        <f t="shared" si="13"/>
        <v>-0.001858625008026138</v>
      </c>
      <c r="O90">
        <f t="shared" si="16"/>
        <v>-0.0005954904247128571</v>
      </c>
      <c r="Q90" s="2">
        <f t="shared" si="17"/>
        <v>41915.9935</v>
      </c>
    </row>
    <row r="91" spans="1:17" ht="12.75">
      <c r="A91" s="50" t="s">
        <v>183</v>
      </c>
      <c r="B91" s="52" t="s">
        <v>46</v>
      </c>
      <c r="C91" s="51">
        <v>48167.4693</v>
      </c>
      <c r="D91" s="14"/>
      <c r="E91">
        <f t="shared" si="14"/>
        <v>71.9992690701247</v>
      </c>
      <c r="F91">
        <f t="shared" si="15"/>
        <v>72</v>
      </c>
      <c r="G91">
        <f t="shared" si="11"/>
        <v>-0.003086000004259404</v>
      </c>
      <c r="K91">
        <f>+G91</f>
        <v>-0.003086000004259404</v>
      </c>
      <c r="O91">
        <f t="shared" si="16"/>
        <v>-0.0006251340572115969</v>
      </c>
      <c r="Q91" s="2">
        <f t="shared" si="17"/>
        <v>33148.9693</v>
      </c>
    </row>
    <row r="92" spans="1:17" ht="12.75">
      <c r="A92" s="50" t="s">
        <v>212</v>
      </c>
      <c r="B92" s="52" t="s">
        <v>44</v>
      </c>
      <c r="C92" s="51">
        <v>48490.4571</v>
      </c>
      <c r="D92" s="14"/>
      <c r="E92">
        <f t="shared" si="14"/>
        <v>148.50005717051116</v>
      </c>
      <c r="F92">
        <f t="shared" si="15"/>
        <v>148.5</v>
      </c>
      <c r="G92">
        <f t="shared" si="11"/>
        <v>0.0002413749971310608</v>
      </c>
      <c r="K92">
        <f>+G92</f>
        <v>0.0002413749971310608</v>
      </c>
      <c r="O92">
        <f t="shared" si="16"/>
        <v>-0.0006240419609505068</v>
      </c>
      <c r="Q92" s="2">
        <f t="shared" si="17"/>
        <v>33471.9571</v>
      </c>
    </row>
    <row r="93" spans="1:17" ht="12.75">
      <c r="A93" t="s">
        <v>34</v>
      </c>
      <c r="B93" s="3"/>
      <c r="C93" s="14">
        <v>48619.223</v>
      </c>
      <c r="D93" s="14"/>
      <c r="E93">
        <f t="shared" si="14"/>
        <v>178.9987101550987</v>
      </c>
      <c r="F93">
        <f t="shared" si="15"/>
        <v>179</v>
      </c>
      <c r="G93">
        <f t="shared" si="11"/>
        <v>-0.005445750000944827</v>
      </c>
      <c r="K93">
        <f>+G93</f>
        <v>-0.005445750000944827</v>
      </c>
      <c r="O93">
        <f t="shared" si="16"/>
        <v>-0.0006236065500228826</v>
      </c>
      <c r="Q93" s="2">
        <f t="shared" si="17"/>
        <v>33600.723</v>
      </c>
    </row>
    <row r="94" spans="2:4" ht="12.75">
      <c r="B94" s="3"/>
      <c r="C94" s="14"/>
      <c r="D94" s="14"/>
    </row>
    <row r="95" spans="2:4" ht="12.75">
      <c r="B95" s="3"/>
      <c r="C95" s="14"/>
      <c r="D95" s="14"/>
    </row>
    <row r="96" spans="2:4" ht="12.75">
      <c r="B96" s="3"/>
      <c r="C96" s="14"/>
      <c r="D96" s="14"/>
    </row>
    <row r="97" spans="2:4" ht="12.75">
      <c r="B97" s="3"/>
      <c r="C97" s="14"/>
      <c r="D97" s="14"/>
    </row>
    <row r="98" spans="2:4" ht="12.75">
      <c r="B98" s="3"/>
      <c r="C98" s="14"/>
      <c r="D98" s="14"/>
    </row>
    <row r="99" spans="2:4" ht="12.75">
      <c r="B99" s="3"/>
      <c r="C99" s="14"/>
      <c r="D99" s="14"/>
    </row>
    <row r="100" spans="2:4" ht="12.75">
      <c r="B100" s="3"/>
      <c r="C100" s="14"/>
      <c r="D100" s="14"/>
    </row>
    <row r="101" spans="2:4" ht="12.75">
      <c r="B101" s="3"/>
      <c r="C101" s="14"/>
      <c r="D101" s="14"/>
    </row>
    <row r="102" spans="2:4" ht="12.75">
      <c r="B102" s="3"/>
      <c r="C102" s="14"/>
      <c r="D102" s="14"/>
    </row>
    <row r="103" spans="2:4" ht="12.75">
      <c r="B103" s="3"/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5"/>
  <sheetViews>
    <sheetView zoomScalePageLayoutView="0" workbookViewId="0" topLeftCell="A43">
      <selection activeCell="A34" sqref="A34:C79"/>
    </sheetView>
  </sheetViews>
  <sheetFormatPr defaultColWidth="9.140625" defaultRowHeight="12.75"/>
  <cols>
    <col min="1" max="1" width="19.7109375" style="12" customWidth="1"/>
    <col min="2" max="2" width="4.421875" style="15" customWidth="1"/>
    <col min="3" max="3" width="12.7109375" style="12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2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7" t="s">
        <v>63</v>
      </c>
      <c r="I1" s="38" t="s">
        <v>64</v>
      </c>
      <c r="J1" s="39" t="s">
        <v>65</v>
      </c>
    </row>
    <row r="2" spans="9:10" ht="12.75">
      <c r="I2" s="40" t="s">
        <v>66</v>
      </c>
      <c r="J2" s="41" t="s">
        <v>67</v>
      </c>
    </row>
    <row r="3" spans="1:10" ht="12.75">
      <c r="A3" s="42" t="s">
        <v>68</v>
      </c>
      <c r="I3" s="40" t="s">
        <v>69</v>
      </c>
      <c r="J3" s="41" t="s">
        <v>70</v>
      </c>
    </row>
    <row r="4" spans="9:10" ht="12.75">
      <c r="I4" s="40" t="s">
        <v>71</v>
      </c>
      <c r="J4" s="41" t="s">
        <v>70</v>
      </c>
    </row>
    <row r="5" spans="9:10" ht="13.5" thickBot="1">
      <c r="I5" s="43" t="s">
        <v>72</v>
      </c>
      <c r="J5" s="44" t="s">
        <v>59</v>
      </c>
    </row>
    <row r="10" ht="13.5" thickBot="1"/>
    <row r="11" spans="1:16" ht="12.75" customHeight="1" thickBot="1">
      <c r="A11" s="12" t="str">
        <f aca="true" t="shared" si="0" ref="A11:A42">P11</f>
        <v>IBVS 3479 </v>
      </c>
      <c r="B11" s="3" t="str">
        <f aca="true" t="shared" si="1" ref="B11:B42">IF(H11=INT(H11),"I","II")</f>
        <v>I</v>
      </c>
      <c r="C11" s="12">
        <f aca="true" t="shared" si="2" ref="C11:C42">1*G11</f>
        <v>47808.5994</v>
      </c>
      <c r="D11" s="15" t="str">
        <f aca="true" t="shared" si="3" ref="D11:D42">VLOOKUP(F11,I$1:J$5,2,FALSE)</f>
        <v>vis</v>
      </c>
      <c r="E11" s="45">
        <f>VLOOKUP(C11,A!C$21:E$973,3,FALSE)</f>
        <v>-13.000319693000415</v>
      </c>
      <c r="F11" s="3" t="s">
        <v>72</v>
      </c>
      <c r="G11" s="15" t="str">
        <f aca="true" t="shared" si="4" ref="G11:G42">MID(I11,3,LEN(I11)-3)</f>
        <v>47808.5994</v>
      </c>
      <c r="H11" s="12">
        <f aca="true" t="shared" si="5" ref="H11:H42">1*K11</f>
        <v>-1112</v>
      </c>
      <c r="I11" s="46" t="s">
        <v>135</v>
      </c>
      <c r="J11" s="47" t="s">
        <v>136</v>
      </c>
      <c r="K11" s="46">
        <v>-1112</v>
      </c>
      <c r="L11" s="46" t="s">
        <v>137</v>
      </c>
      <c r="M11" s="47" t="s">
        <v>138</v>
      </c>
      <c r="N11" s="47" t="s">
        <v>139</v>
      </c>
      <c r="O11" s="48" t="s">
        <v>140</v>
      </c>
      <c r="P11" s="49" t="s">
        <v>141</v>
      </c>
    </row>
    <row r="12" spans="1:16" ht="12.75" customHeight="1" thickBot="1">
      <c r="A12" s="12" t="str">
        <f t="shared" si="0"/>
        <v>IBVS 3479 </v>
      </c>
      <c r="B12" s="3" t="str">
        <f t="shared" si="1"/>
        <v>II</v>
      </c>
      <c r="C12" s="12">
        <f t="shared" si="2"/>
        <v>47810.7099</v>
      </c>
      <c r="D12" s="15" t="str">
        <f t="shared" si="3"/>
        <v>vis</v>
      </c>
      <c r="E12" s="45">
        <f>VLOOKUP(C12,A!C$21:E$973,3,FALSE)</f>
        <v>-12.500440399460363</v>
      </c>
      <c r="F12" s="3" t="s">
        <v>72</v>
      </c>
      <c r="G12" s="15" t="str">
        <f t="shared" si="4"/>
        <v>47810.7099</v>
      </c>
      <c r="H12" s="12">
        <f t="shared" si="5"/>
        <v>-1111.5</v>
      </c>
      <c r="I12" s="46" t="s">
        <v>149</v>
      </c>
      <c r="J12" s="47" t="s">
        <v>150</v>
      </c>
      <c r="K12" s="46">
        <v>-1111.5</v>
      </c>
      <c r="L12" s="46" t="s">
        <v>151</v>
      </c>
      <c r="M12" s="47" t="s">
        <v>138</v>
      </c>
      <c r="N12" s="47" t="s">
        <v>139</v>
      </c>
      <c r="O12" s="48" t="s">
        <v>134</v>
      </c>
      <c r="P12" s="49" t="s">
        <v>141</v>
      </c>
    </row>
    <row r="13" spans="1:16" ht="12.75" customHeight="1" thickBot="1">
      <c r="A13" s="12" t="str">
        <f t="shared" si="0"/>
        <v> BBS 113 </v>
      </c>
      <c r="B13" s="3" t="str">
        <f t="shared" si="1"/>
        <v>II</v>
      </c>
      <c r="C13" s="12">
        <f t="shared" si="2"/>
        <v>47937.347</v>
      </c>
      <c r="D13" s="15" t="str">
        <f t="shared" si="3"/>
        <v>vis</v>
      </c>
      <c r="E13" s="45">
        <f>VLOOKUP(C13,A!C$21:E$973,3,FALSE)</f>
        <v>17.493998872695947</v>
      </c>
      <c r="F13" s="3" t="s">
        <v>72</v>
      </c>
      <c r="G13" s="15" t="str">
        <f t="shared" si="4"/>
        <v>47937.347</v>
      </c>
      <c r="H13" s="12">
        <f t="shared" si="5"/>
        <v>-1081.5</v>
      </c>
      <c r="I13" s="46" t="s">
        <v>163</v>
      </c>
      <c r="J13" s="47" t="s">
        <v>164</v>
      </c>
      <c r="K13" s="46">
        <v>-1081.5</v>
      </c>
      <c r="L13" s="46" t="s">
        <v>165</v>
      </c>
      <c r="M13" s="47" t="s">
        <v>133</v>
      </c>
      <c r="N13" s="47"/>
      <c r="O13" s="48" t="s">
        <v>166</v>
      </c>
      <c r="P13" s="48" t="s">
        <v>167</v>
      </c>
    </row>
    <row r="14" spans="1:16" ht="12.75" customHeight="1" thickBot="1">
      <c r="A14" s="12" t="str">
        <f t="shared" si="0"/>
        <v> BBS 113 </v>
      </c>
      <c r="B14" s="3" t="str">
        <f t="shared" si="1"/>
        <v>II</v>
      </c>
      <c r="C14" s="12">
        <f t="shared" si="2"/>
        <v>48093.578</v>
      </c>
      <c r="D14" s="15" t="str">
        <f t="shared" si="3"/>
        <v>vis</v>
      </c>
      <c r="E14" s="45">
        <f>VLOOKUP(C14,A!C$21:E$973,3,FALSE)</f>
        <v>54.497856683149976</v>
      </c>
      <c r="F14" s="3" t="s">
        <v>72</v>
      </c>
      <c r="G14" s="15" t="str">
        <f t="shared" si="4"/>
        <v>48093.578</v>
      </c>
      <c r="H14" s="12">
        <f t="shared" si="5"/>
        <v>-1044.5</v>
      </c>
      <c r="I14" s="46" t="s">
        <v>168</v>
      </c>
      <c r="J14" s="47" t="s">
        <v>169</v>
      </c>
      <c r="K14" s="46">
        <v>-1044.5</v>
      </c>
      <c r="L14" s="46" t="s">
        <v>170</v>
      </c>
      <c r="M14" s="47" t="s">
        <v>133</v>
      </c>
      <c r="N14" s="47"/>
      <c r="O14" s="48" t="s">
        <v>166</v>
      </c>
      <c r="P14" s="48" t="s">
        <v>167</v>
      </c>
    </row>
    <row r="15" spans="1:16" ht="12.75" customHeight="1" thickBot="1">
      <c r="A15" s="12" t="str">
        <f t="shared" si="0"/>
        <v> BBS 98 </v>
      </c>
      <c r="B15" s="3" t="str">
        <f t="shared" si="1"/>
        <v>I</v>
      </c>
      <c r="C15" s="12">
        <f t="shared" si="2"/>
        <v>48454.573</v>
      </c>
      <c r="D15" s="15" t="str">
        <f t="shared" si="3"/>
        <v>vis</v>
      </c>
      <c r="E15" s="45">
        <f>VLOOKUP(C15,A!C$21:E$973,3,FALSE)</f>
        <v>140.00078280078796</v>
      </c>
      <c r="F15" s="3" t="s">
        <v>72</v>
      </c>
      <c r="G15" s="15" t="str">
        <f t="shared" si="4"/>
        <v>48454.573</v>
      </c>
      <c r="H15" s="12">
        <f t="shared" si="5"/>
        <v>-959</v>
      </c>
      <c r="I15" s="46" t="s">
        <v>201</v>
      </c>
      <c r="J15" s="47" t="s">
        <v>202</v>
      </c>
      <c r="K15" s="46">
        <v>-959</v>
      </c>
      <c r="L15" s="46" t="s">
        <v>203</v>
      </c>
      <c r="M15" s="47" t="s">
        <v>133</v>
      </c>
      <c r="N15" s="47"/>
      <c r="O15" s="48" t="s">
        <v>204</v>
      </c>
      <c r="P15" s="48" t="s">
        <v>205</v>
      </c>
    </row>
    <row r="16" spans="1:16" ht="12.75" customHeight="1" thickBot="1">
      <c r="A16" s="12" t="str">
        <f t="shared" si="0"/>
        <v> BBS 106 </v>
      </c>
      <c r="B16" s="3" t="str">
        <f t="shared" si="1"/>
        <v>II</v>
      </c>
      <c r="C16" s="12">
        <f t="shared" si="2"/>
        <v>48490.451</v>
      </c>
      <c r="D16" s="15" t="str">
        <f t="shared" si="3"/>
        <v>vis</v>
      </c>
      <c r="E16" s="45">
        <f>VLOOKUP(C16,A!C$21:E$973,3,FALSE)</f>
        <v>148.4986123642141</v>
      </c>
      <c r="F16" s="3" t="s">
        <v>72</v>
      </c>
      <c r="G16" s="15" t="str">
        <f t="shared" si="4"/>
        <v>48490.451</v>
      </c>
      <c r="H16" s="12">
        <f t="shared" si="5"/>
        <v>-950.5</v>
      </c>
      <c r="I16" s="46" t="s">
        <v>206</v>
      </c>
      <c r="J16" s="47" t="s">
        <v>207</v>
      </c>
      <c r="K16" s="46">
        <v>-950.5</v>
      </c>
      <c r="L16" s="46" t="s">
        <v>94</v>
      </c>
      <c r="M16" s="47" t="s">
        <v>133</v>
      </c>
      <c r="N16" s="47"/>
      <c r="O16" s="48" t="s">
        <v>166</v>
      </c>
      <c r="P16" s="48" t="s">
        <v>208</v>
      </c>
    </row>
    <row r="17" spans="1:16" ht="12.75" customHeight="1" thickBot="1">
      <c r="A17" s="12" t="str">
        <f t="shared" si="0"/>
        <v> BBS 100 </v>
      </c>
      <c r="B17" s="3" t="str">
        <f t="shared" si="1"/>
        <v>II</v>
      </c>
      <c r="C17" s="12">
        <f t="shared" si="2"/>
        <v>48507.351</v>
      </c>
      <c r="D17" s="15" t="str">
        <f t="shared" si="3"/>
        <v>vis</v>
      </c>
      <c r="E17" s="45">
        <f>VLOOKUP(C17,A!C$21:E$973,3,FALSE)</f>
        <v>152.50143636839206</v>
      </c>
      <c r="F17" s="3" t="s">
        <v>72</v>
      </c>
      <c r="G17" s="15" t="str">
        <f t="shared" si="4"/>
        <v>48507.351</v>
      </c>
      <c r="H17" s="12">
        <f t="shared" si="5"/>
        <v>-946.5</v>
      </c>
      <c r="I17" s="46" t="s">
        <v>216</v>
      </c>
      <c r="J17" s="47" t="s">
        <v>217</v>
      </c>
      <c r="K17" s="46">
        <v>-946.5</v>
      </c>
      <c r="L17" s="46" t="s">
        <v>115</v>
      </c>
      <c r="M17" s="47" t="s">
        <v>133</v>
      </c>
      <c r="N17" s="47"/>
      <c r="O17" s="48" t="s">
        <v>204</v>
      </c>
      <c r="P17" s="48" t="s">
        <v>218</v>
      </c>
    </row>
    <row r="18" spans="1:16" ht="12.75" customHeight="1" thickBot="1">
      <c r="A18" s="12" t="str">
        <f t="shared" si="0"/>
        <v> BBS 106 </v>
      </c>
      <c r="B18" s="3" t="str">
        <f t="shared" si="1"/>
        <v>I</v>
      </c>
      <c r="C18" s="12">
        <f t="shared" si="2"/>
        <v>48509.448</v>
      </c>
      <c r="D18" s="15" t="str">
        <f t="shared" si="3"/>
        <v>vis</v>
      </c>
      <c r="E18" s="45">
        <f>VLOOKUP(C18,A!C$21:E$973,3,FALSE)</f>
        <v>152.99811813979667</v>
      </c>
      <c r="F18" s="3" t="s">
        <v>72</v>
      </c>
      <c r="G18" s="15" t="str">
        <f t="shared" si="4"/>
        <v>48509.448</v>
      </c>
      <c r="H18" s="12">
        <f t="shared" si="5"/>
        <v>-946</v>
      </c>
      <c r="I18" s="46" t="s">
        <v>219</v>
      </c>
      <c r="J18" s="47" t="s">
        <v>220</v>
      </c>
      <c r="K18" s="46">
        <v>-946</v>
      </c>
      <c r="L18" s="46" t="s">
        <v>103</v>
      </c>
      <c r="M18" s="47" t="s">
        <v>133</v>
      </c>
      <c r="N18" s="47"/>
      <c r="O18" s="48" t="s">
        <v>166</v>
      </c>
      <c r="P18" s="48" t="s">
        <v>208</v>
      </c>
    </row>
    <row r="19" spans="1:16" ht="12.75" customHeight="1" thickBot="1">
      <c r="A19" s="12" t="str">
        <f t="shared" si="0"/>
        <v> BBS 100 </v>
      </c>
      <c r="B19" s="3" t="str">
        <f t="shared" si="1"/>
        <v>I</v>
      </c>
      <c r="C19" s="12">
        <f t="shared" si="2"/>
        <v>48509.454</v>
      </c>
      <c r="D19" s="15" t="str">
        <f t="shared" si="3"/>
        <v>vis</v>
      </c>
      <c r="E19" s="45">
        <f>VLOOKUP(C19,A!C$21:E$973,3,FALSE)</f>
        <v>152.9995392607452</v>
      </c>
      <c r="F19" s="3" t="s">
        <v>72</v>
      </c>
      <c r="G19" s="15" t="str">
        <f t="shared" si="4"/>
        <v>48509.454</v>
      </c>
      <c r="H19" s="12">
        <f t="shared" si="5"/>
        <v>-946</v>
      </c>
      <c r="I19" s="46" t="s">
        <v>221</v>
      </c>
      <c r="J19" s="47" t="s">
        <v>222</v>
      </c>
      <c r="K19" s="46">
        <v>-946</v>
      </c>
      <c r="L19" s="46" t="s">
        <v>223</v>
      </c>
      <c r="M19" s="47" t="s">
        <v>133</v>
      </c>
      <c r="N19" s="47"/>
      <c r="O19" s="48" t="s">
        <v>204</v>
      </c>
      <c r="P19" s="48" t="s">
        <v>218</v>
      </c>
    </row>
    <row r="20" spans="1:16" ht="12.75" customHeight="1" thickBot="1">
      <c r="A20" s="12" t="str">
        <f t="shared" si="0"/>
        <v> BBS 100 </v>
      </c>
      <c r="B20" s="3" t="str">
        <f t="shared" si="1"/>
        <v>I</v>
      </c>
      <c r="C20" s="12">
        <f t="shared" si="2"/>
        <v>48602.35</v>
      </c>
      <c r="D20" s="15" t="str">
        <f t="shared" si="3"/>
        <v>vis</v>
      </c>
      <c r="E20" s="45">
        <f>VLOOKUP(C20,A!C$21:E$973,3,FALSE)</f>
        <v>175.0022811951882</v>
      </c>
      <c r="F20" s="3" t="s">
        <v>72</v>
      </c>
      <c r="G20" s="15" t="str">
        <f t="shared" si="4"/>
        <v>48602.350</v>
      </c>
      <c r="H20" s="12">
        <f t="shared" si="5"/>
        <v>-924</v>
      </c>
      <c r="I20" s="46" t="s">
        <v>232</v>
      </c>
      <c r="J20" s="47" t="s">
        <v>233</v>
      </c>
      <c r="K20" s="46">
        <v>-924</v>
      </c>
      <c r="L20" s="46" t="s">
        <v>234</v>
      </c>
      <c r="M20" s="47" t="s">
        <v>133</v>
      </c>
      <c r="N20" s="47"/>
      <c r="O20" s="48" t="s">
        <v>235</v>
      </c>
      <c r="P20" s="48" t="s">
        <v>218</v>
      </c>
    </row>
    <row r="21" spans="1:16" ht="12.75" customHeight="1" thickBot="1">
      <c r="A21" s="12" t="str">
        <f t="shared" si="0"/>
        <v> BBS 106 </v>
      </c>
      <c r="B21" s="3" t="str">
        <f t="shared" si="1"/>
        <v>I</v>
      </c>
      <c r="C21" s="12">
        <f t="shared" si="2"/>
        <v>48619.223</v>
      </c>
      <c r="D21" s="15" t="str">
        <f t="shared" si="3"/>
        <v>vis</v>
      </c>
      <c r="E21" s="45">
        <f>VLOOKUP(C21,A!C$21:E$973,3,FALSE)</f>
        <v>178.9987101550987</v>
      </c>
      <c r="F21" s="3" t="s">
        <v>72</v>
      </c>
      <c r="G21" s="15" t="str">
        <f t="shared" si="4"/>
        <v>48619.223</v>
      </c>
      <c r="H21" s="12">
        <f t="shared" si="5"/>
        <v>-920</v>
      </c>
      <c r="I21" s="46" t="s">
        <v>236</v>
      </c>
      <c r="J21" s="47" t="s">
        <v>237</v>
      </c>
      <c r="K21" s="46">
        <v>-920</v>
      </c>
      <c r="L21" s="46" t="s">
        <v>238</v>
      </c>
      <c r="M21" s="47" t="s">
        <v>133</v>
      </c>
      <c r="N21" s="47"/>
      <c r="O21" s="48" t="s">
        <v>166</v>
      </c>
      <c r="P21" s="48" t="s">
        <v>208</v>
      </c>
    </row>
    <row r="22" spans="1:16" ht="12.75" customHeight="1" thickBot="1">
      <c r="A22" s="12" t="str">
        <f t="shared" si="0"/>
        <v> BBS 106 </v>
      </c>
      <c r="B22" s="3" t="str">
        <f t="shared" si="1"/>
        <v>II</v>
      </c>
      <c r="C22" s="12">
        <f t="shared" si="2"/>
        <v>48621.332</v>
      </c>
      <c r="D22" s="15" t="str">
        <f t="shared" si="3"/>
        <v>vis</v>
      </c>
      <c r="E22" s="45">
        <f>VLOOKUP(C22,A!C$21:E$973,3,FALSE)</f>
        <v>179.49823416840206</v>
      </c>
      <c r="F22" s="3" t="s">
        <v>72</v>
      </c>
      <c r="G22" s="15" t="str">
        <f t="shared" si="4"/>
        <v>48621.332</v>
      </c>
      <c r="H22" s="12">
        <f t="shared" si="5"/>
        <v>-919.5</v>
      </c>
      <c r="I22" s="46" t="s">
        <v>239</v>
      </c>
      <c r="J22" s="47" t="s">
        <v>240</v>
      </c>
      <c r="K22" s="46">
        <v>-919.5</v>
      </c>
      <c r="L22" s="46" t="s">
        <v>132</v>
      </c>
      <c r="M22" s="47" t="s">
        <v>133</v>
      </c>
      <c r="N22" s="47"/>
      <c r="O22" s="48" t="s">
        <v>166</v>
      </c>
      <c r="P22" s="48" t="s">
        <v>208</v>
      </c>
    </row>
    <row r="23" spans="1:16" ht="12.75" customHeight="1" thickBot="1">
      <c r="A23" s="12" t="str">
        <f t="shared" si="0"/>
        <v> BBS 100 </v>
      </c>
      <c r="B23" s="3" t="str">
        <f t="shared" si="1"/>
        <v>II</v>
      </c>
      <c r="C23" s="12">
        <f t="shared" si="2"/>
        <v>48680.4531</v>
      </c>
      <c r="D23" s="15" t="str">
        <f t="shared" si="3"/>
        <v>vis</v>
      </c>
      <c r="E23" s="45">
        <f>VLOOKUP(C23,A!C$21:E$973,3,FALSE)</f>
        <v>193.5012731171223</v>
      </c>
      <c r="F23" s="3" t="s">
        <v>72</v>
      </c>
      <c r="G23" s="15" t="str">
        <f t="shared" si="4"/>
        <v>48680.4531</v>
      </c>
      <c r="H23" s="12">
        <f t="shared" si="5"/>
        <v>-905.5</v>
      </c>
      <c r="I23" s="46" t="s">
        <v>241</v>
      </c>
      <c r="J23" s="47" t="s">
        <v>242</v>
      </c>
      <c r="K23" s="46">
        <v>-905.5</v>
      </c>
      <c r="L23" s="46" t="s">
        <v>243</v>
      </c>
      <c r="M23" s="47" t="s">
        <v>138</v>
      </c>
      <c r="N23" s="47" t="s">
        <v>31</v>
      </c>
      <c r="O23" s="48" t="s">
        <v>244</v>
      </c>
      <c r="P23" s="48" t="s">
        <v>218</v>
      </c>
    </row>
    <row r="24" spans="1:16" ht="12.75" customHeight="1" thickBot="1">
      <c r="A24" s="12" t="str">
        <f t="shared" si="0"/>
        <v> BBS 103 </v>
      </c>
      <c r="B24" s="3" t="str">
        <f t="shared" si="1"/>
        <v>II</v>
      </c>
      <c r="C24" s="12">
        <f t="shared" si="2"/>
        <v>48946.424</v>
      </c>
      <c r="D24" s="15" t="str">
        <f t="shared" si="3"/>
        <v>vis</v>
      </c>
      <c r="E24" s="45">
        <f>VLOOKUP(C24,A!C$21:E$973,3,FALSE)</f>
        <v>256.497409385331</v>
      </c>
      <c r="F24" s="3" t="s">
        <v>72</v>
      </c>
      <c r="G24" s="15" t="str">
        <f t="shared" si="4"/>
        <v>48946.424</v>
      </c>
      <c r="H24" s="12">
        <f t="shared" si="5"/>
        <v>-842.5</v>
      </c>
      <c r="I24" s="46" t="s">
        <v>245</v>
      </c>
      <c r="J24" s="47" t="s">
        <v>246</v>
      </c>
      <c r="K24" s="46">
        <v>-842.5</v>
      </c>
      <c r="L24" s="46" t="s">
        <v>247</v>
      </c>
      <c r="M24" s="47" t="s">
        <v>133</v>
      </c>
      <c r="N24" s="47"/>
      <c r="O24" s="48" t="s">
        <v>248</v>
      </c>
      <c r="P24" s="48" t="s">
        <v>249</v>
      </c>
    </row>
    <row r="25" spans="1:16" ht="12.75" customHeight="1" thickBot="1">
      <c r="A25" s="12" t="str">
        <f t="shared" si="0"/>
        <v> BBS 103 </v>
      </c>
      <c r="B25" s="3" t="str">
        <f t="shared" si="1"/>
        <v>II</v>
      </c>
      <c r="C25" s="12">
        <f t="shared" si="2"/>
        <v>48984.441</v>
      </c>
      <c r="D25" s="15" t="str">
        <f t="shared" si="3"/>
        <v>vis</v>
      </c>
      <c r="E25" s="45">
        <f>VLOOKUP(C25,A!C$21:E$973,3,FALSE)</f>
        <v>265.50186856679966</v>
      </c>
      <c r="F25" s="3" t="s">
        <v>72</v>
      </c>
      <c r="G25" s="15" t="str">
        <f t="shared" si="4"/>
        <v>48984.441</v>
      </c>
      <c r="H25" s="12">
        <f t="shared" si="5"/>
        <v>-833.5</v>
      </c>
      <c r="I25" s="46" t="s">
        <v>250</v>
      </c>
      <c r="J25" s="47" t="s">
        <v>251</v>
      </c>
      <c r="K25" s="46">
        <v>-833.5</v>
      </c>
      <c r="L25" s="46" t="s">
        <v>252</v>
      </c>
      <c r="M25" s="47" t="s">
        <v>133</v>
      </c>
      <c r="N25" s="47"/>
      <c r="O25" s="48" t="s">
        <v>248</v>
      </c>
      <c r="P25" s="48" t="s">
        <v>249</v>
      </c>
    </row>
    <row r="26" spans="1:16" ht="12.75" customHeight="1" thickBot="1">
      <c r="A26" s="12" t="str">
        <f t="shared" si="0"/>
        <v> BBS 104 </v>
      </c>
      <c r="B26" s="3" t="str">
        <f t="shared" si="1"/>
        <v>I</v>
      </c>
      <c r="C26" s="12">
        <f t="shared" si="2"/>
        <v>49041.427</v>
      </c>
      <c r="D26" s="15" t="str">
        <f t="shared" si="3"/>
        <v>vis</v>
      </c>
      <c r="E26" s="45">
        <f>VLOOKUP(C26,A!C$21:E$973,3,FALSE)</f>
        <v>278.99920162609453</v>
      </c>
      <c r="F26" s="3" t="s">
        <v>72</v>
      </c>
      <c r="G26" s="15" t="str">
        <f t="shared" si="4"/>
        <v>49041.427</v>
      </c>
      <c r="H26" s="12">
        <f t="shared" si="5"/>
        <v>-820</v>
      </c>
      <c r="I26" s="46" t="s">
        <v>253</v>
      </c>
      <c r="J26" s="47" t="s">
        <v>254</v>
      </c>
      <c r="K26" s="46">
        <v>-820</v>
      </c>
      <c r="L26" s="46" t="s">
        <v>73</v>
      </c>
      <c r="M26" s="47" t="s">
        <v>133</v>
      </c>
      <c r="N26" s="47"/>
      <c r="O26" s="48" t="s">
        <v>235</v>
      </c>
      <c r="P26" s="48" t="s">
        <v>255</v>
      </c>
    </row>
    <row r="27" spans="1:16" ht="12.75" customHeight="1" thickBot="1">
      <c r="A27" s="12" t="str">
        <f t="shared" si="0"/>
        <v> BBS 107 </v>
      </c>
      <c r="B27" s="3" t="str">
        <f t="shared" si="1"/>
        <v>I</v>
      </c>
      <c r="C27" s="12">
        <f t="shared" si="2"/>
        <v>49400.304</v>
      </c>
      <c r="D27" s="15" t="str">
        <f t="shared" si="3"/>
        <v>vis</v>
      </c>
      <c r="E27" s="45">
        <f>VLOOKUP(C27,A!C$21:E$973,3,FALSE)</f>
        <v>364.00047204900727</v>
      </c>
      <c r="F27" s="3" t="s">
        <v>72</v>
      </c>
      <c r="G27" s="15" t="str">
        <f t="shared" si="4"/>
        <v>49400.304</v>
      </c>
      <c r="H27" s="12">
        <f t="shared" si="5"/>
        <v>-735</v>
      </c>
      <c r="I27" s="46" t="s">
        <v>271</v>
      </c>
      <c r="J27" s="47" t="s">
        <v>272</v>
      </c>
      <c r="K27" s="46">
        <v>-735</v>
      </c>
      <c r="L27" s="46" t="s">
        <v>273</v>
      </c>
      <c r="M27" s="47" t="s">
        <v>133</v>
      </c>
      <c r="N27" s="47"/>
      <c r="O27" s="48" t="s">
        <v>235</v>
      </c>
      <c r="P27" s="48" t="s">
        <v>274</v>
      </c>
    </row>
    <row r="28" spans="1:16" ht="12.75" customHeight="1" thickBot="1">
      <c r="A28" s="12" t="str">
        <f t="shared" si="0"/>
        <v> BBS 111 </v>
      </c>
      <c r="B28" s="3" t="str">
        <f t="shared" si="1"/>
        <v>II</v>
      </c>
      <c r="C28" s="12">
        <f t="shared" si="2"/>
        <v>50027.275</v>
      </c>
      <c r="D28" s="15" t="str">
        <f t="shared" si="3"/>
        <v>vis</v>
      </c>
      <c r="E28" s="45">
        <f>VLOOKUP(C28,A!C$21:E$973,3,FALSE)</f>
        <v>512.5007423876622</v>
      </c>
      <c r="F28" s="3" t="s">
        <v>72</v>
      </c>
      <c r="G28" s="15" t="str">
        <f t="shared" si="4"/>
        <v>50027.275</v>
      </c>
      <c r="H28" s="12">
        <f t="shared" si="5"/>
        <v>-586.5</v>
      </c>
      <c r="I28" s="46" t="s">
        <v>279</v>
      </c>
      <c r="J28" s="47" t="s">
        <v>280</v>
      </c>
      <c r="K28" s="46">
        <v>-586.5</v>
      </c>
      <c r="L28" s="46" t="s">
        <v>281</v>
      </c>
      <c r="M28" s="47" t="s">
        <v>133</v>
      </c>
      <c r="N28" s="47"/>
      <c r="O28" s="48" t="s">
        <v>282</v>
      </c>
      <c r="P28" s="48" t="s">
        <v>283</v>
      </c>
    </row>
    <row r="29" spans="1:16" ht="12.75" customHeight="1" thickBot="1">
      <c r="A29" s="12" t="str">
        <f t="shared" si="0"/>
        <v>BAVM 118 </v>
      </c>
      <c r="B29" s="3" t="str">
        <f t="shared" si="1"/>
        <v>II</v>
      </c>
      <c r="C29" s="12">
        <f t="shared" si="2"/>
        <v>51171.4393</v>
      </c>
      <c r="D29" s="15" t="str">
        <f t="shared" si="3"/>
        <v>vis</v>
      </c>
      <c r="E29" s="45">
        <f>VLOOKUP(C29,A!C$21:E$973,3,FALSE)</f>
        <v>783.5000515452405</v>
      </c>
      <c r="F29" s="3" t="s">
        <v>72</v>
      </c>
      <c r="G29" s="15" t="str">
        <f t="shared" si="4"/>
        <v>51171.4393</v>
      </c>
      <c r="H29" s="12">
        <f t="shared" si="5"/>
        <v>-315.5</v>
      </c>
      <c r="I29" s="46" t="s">
        <v>284</v>
      </c>
      <c r="J29" s="47" t="s">
        <v>285</v>
      </c>
      <c r="K29" s="46">
        <v>-315.5</v>
      </c>
      <c r="L29" s="46" t="s">
        <v>286</v>
      </c>
      <c r="M29" s="47" t="s">
        <v>138</v>
      </c>
      <c r="N29" s="47" t="s">
        <v>162</v>
      </c>
      <c r="O29" s="48" t="s">
        <v>157</v>
      </c>
      <c r="P29" s="49" t="s">
        <v>287</v>
      </c>
    </row>
    <row r="30" spans="1:16" ht="12.75" customHeight="1" thickBot="1">
      <c r="A30" s="12" t="str">
        <f t="shared" si="0"/>
        <v>BAVM 204 </v>
      </c>
      <c r="B30" s="3" t="str">
        <f t="shared" si="1"/>
        <v>I</v>
      </c>
      <c r="C30" s="12">
        <f t="shared" si="2"/>
        <v>54652.489</v>
      </c>
      <c r="D30" s="15" t="str">
        <f t="shared" si="3"/>
        <v>vis</v>
      </c>
      <c r="E30" s="45">
        <f>VLOOKUP(C30,A!C$21:E$973,3,FALSE)</f>
        <v>1607.998826627804</v>
      </c>
      <c r="F30" s="3" t="s">
        <v>72</v>
      </c>
      <c r="G30" s="15" t="str">
        <f t="shared" si="4"/>
        <v>54652.489</v>
      </c>
      <c r="H30" s="12">
        <f t="shared" si="5"/>
        <v>509</v>
      </c>
      <c r="I30" s="46" t="s">
        <v>288</v>
      </c>
      <c r="J30" s="47" t="s">
        <v>289</v>
      </c>
      <c r="K30" s="46">
        <v>509</v>
      </c>
      <c r="L30" s="46" t="s">
        <v>73</v>
      </c>
      <c r="M30" s="47" t="s">
        <v>133</v>
      </c>
      <c r="N30" s="47"/>
      <c r="O30" s="48" t="s">
        <v>290</v>
      </c>
      <c r="P30" s="49" t="s">
        <v>291</v>
      </c>
    </row>
    <row r="31" spans="1:16" ht="12.75" customHeight="1" thickBot="1">
      <c r="A31" s="12" t="str">
        <f t="shared" si="0"/>
        <v>BAVM 234 </v>
      </c>
      <c r="B31" s="3" t="str">
        <f t="shared" si="1"/>
        <v>II</v>
      </c>
      <c r="C31" s="12">
        <f t="shared" si="2"/>
        <v>56592.5084</v>
      </c>
      <c r="D31" s="15" t="str">
        <f t="shared" si="3"/>
        <v>vis</v>
      </c>
      <c r="E31" s="45">
        <f>VLOOKUP(C31,A!C$21:E$973,3,FALSE)</f>
        <v>2067.4991948461625</v>
      </c>
      <c r="F31" s="3" t="s">
        <v>72</v>
      </c>
      <c r="G31" s="15" t="str">
        <f t="shared" si="4"/>
        <v>56592.5084</v>
      </c>
      <c r="H31" s="12">
        <f t="shared" si="5"/>
        <v>968.5</v>
      </c>
      <c r="I31" s="46" t="s">
        <v>292</v>
      </c>
      <c r="J31" s="47" t="s">
        <v>293</v>
      </c>
      <c r="K31" s="46">
        <v>968.5</v>
      </c>
      <c r="L31" s="46" t="s">
        <v>200</v>
      </c>
      <c r="M31" s="47" t="s">
        <v>294</v>
      </c>
      <c r="N31" s="47" t="s">
        <v>295</v>
      </c>
      <c r="O31" s="48" t="s">
        <v>157</v>
      </c>
      <c r="P31" s="49" t="s">
        <v>296</v>
      </c>
    </row>
    <row r="32" spans="1:16" ht="12.75" customHeight="1" thickBot="1">
      <c r="A32" s="12" t="str">
        <f t="shared" si="0"/>
        <v>BAVM 234 </v>
      </c>
      <c r="B32" s="3" t="str">
        <f t="shared" si="1"/>
        <v>II</v>
      </c>
      <c r="C32" s="12">
        <f t="shared" si="2"/>
        <v>56630.5098</v>
      </c>
      <c r="D32" s="15" t="str">
        <f t="shared" si="3"/>
        <v>CCD</v>
      </c>
      <c r="E32" s="45">
        <f>VLOOKUP(C32,A!C$21:E$973,3,FALSE)</f>
        <v>2076.499959113166</v>
      </c>
      <c r="F32" s="3" t="str">
        <f>LEFT(M32,1)</f>
        <v>C</v>
      </c>
      <c r="G32" s="15" t="str">
        <f t="shared" si="4"/>
        <v>56630.5098</v>
      </c>
      <c r="H32" s="12">
        <f t="shared" si="5"/>
        <v>977.5</v>
      </c>
      <c r="I32" s="46" t="s">
        <v>297</v>
      </c>
      <c r="J32" s="47" t="s">
        <v>298</v>
      </c>
      <c r="K32" s="46" t="s">
        <v>299</v>
      </c>
      <c r="L32" s="46" t="s">
        <v>300</v>
      </c>
      <c r="M32" s="47" t="s">
        <v>294</v>
      </c>
      <c r="N32" s="47" t="s">
        <v>295</v>
      </c>
      <c r="O32" s="48" t="s">
        <v>157</v>
      </c>
      <c r="P32" s="49" t="s">
        <v>296</v>
      </c>
    </row>
    <row r="33" spans="1:16" ht="12.75" customHeight="1" thickBot="1">
      <c r="A33" s="12" t="str">
        <f t="shared" si="0"/>
        <v>BAVM 239 </v>
      </c>
      <c r="B33" s="3" t="str">
        <f t="shared" si="1"/>
        <v>II</v>
      </c>
      <c r="C33" s="12">
        <f t="shared" si="2"/>
        <v>56934.4935</v>
      </c>
      <c r="D33" s="15" t="str">
        <f t="shared" si="3"/>
        <v>CCD</v>
      </c>
      <c r="E33" s="45">
        <f>VLOOKUP(C33,A!C$21:E$973,3,FALSE)</f>
        <v>2148.4995597781785</v>
      </c>
      <c r="F33" s="3" t="str">
        <f>LEFT(M33,1)</f>
        <v>C</v>
      </c>
      <c r="G33" s="15" t="str">
        <f t="shared" si="4"/>
        <v>56934.4935</v>
      </c>
      <c r="H33" s="12">
        <f t="shared" si="5"/>
        <v>1049.5</v>
      </c>
      <c r="I33" s="46" t="s">
        <v>301</v>
      </c>
      <c r="J33" s="47" t="s">
        <v>302</v>
      </c>
      <c r="K33" s="46" t="s">
        <v>303</v>
      </c>
      <c r="L33" s="46" t="s">
        <v>304</v>
      </c>
      <c r="M33" s="47" t="s">
        <v>294</v>
      </c>
      <c r="N33" s="47" t="s">
        <v>295</v>
      </c>
      <c r="O33" s="48" t="s">
        <v>157</v>
      </c>
      <c r="P33" s="49" t="s">
        <v>305</v>
      </c>
    </row>
    <row r="34" spans="1:16" ht="12.75" customHeight="1" thickBot="1">
      <c r="A34" s="12" t="str">
        <f t="shared" si="0"/>
        <v> AJ 114.793 </v>
      </c>
      <c r="B34" s="3" t="str">
        <f t="shared" si="1"/>
        <v>I</v>
      </c>
      <c r="C34" s="12">
        <f t="shared" si="2"/>
        <v>16468.538</v>
      </c>
      <c r="D34" s="15" t="str">
        <f t="shared" si="3"/>
        <v>vis</v>
      </c>
      <c r="E34" s="45">
        <f>VLOOKUP(C34,A!C$21:E$973,3,FALSE)</f>
        <v>-7436.00328207883</v>
      </c>
      <c r="F34" s="3" t="s">
        <v>72</v>
      </c>
      <c r="G34" s="15" t="str">
        <f t="shared" si="4"/>
        <v>16468.538</v>
      </c>
      <c r="H34" s="12">
        <f t="shared" si="5"/>
        <v>-8535</v>
      </c>
      <c r="I34" s="46" t="s">
        <v>74</v>
      </c>
      <c r="J34" s="47" t="s">
        <v>75</v>
      </c>
      <c r="K34" s="46">
        <v>-8535</v>
      </c>
      <c r="L34" s="46" t="s">
        <v>76</v>
      </c>
      <c r="M34" s="47" t="s">
        <v>77</v>
      </c>
      <c r="N34" s="47"/>
      <c r="O34" s="48" t="s">
        <v>78</v>
      </c>
      <c r="P34" s="48" t="s">
        <v>79</v>
      </c>
    </row>
    <row r="35" spans="1:16" ht="12.75" customHeight="1" thickBot="1">
      <c r="A35" s="12" t="str">
        <f t="shared" si="0"/>
        <v> AJ 114.793 </v>
      </c>
      <c r="B35" s="3" t="str">
        <f t="shared" si="1"/>
        <v>II</v>
      </c>
      <c r="C35" s="12">
        <f t="shared" si="2"/>
        <v>16563.526</v>
      </c>
      <c r="D35" s="15" t="str">
        <f t="shared" si="3"/>
        <v>vis</v>
      </c>
      <c r="E35" s="45">
        <f>VLOOKUP(C35,A!C$21:E$973,3,FALSE)</f>
        <v>-7413.505042640439</v>
      </c>
      <c r="F35" s="3" t="s">
        <v>72</v>
      </c>
      <c r="G35" s="15" t="str">
        <f t="shared" si="4"/>
        <v>16563.526</v>
      </c>
      <c r="H35" s="12">
        <f t="shared" si="5"/>
        <v>-8512.5</v>
      </c>
      <c r="I35" s="46" t="s">
        <v>80</v>
      </c>
      <c r="J35" s="47" t="s">
        <v>81</v>
      </c>
      <c r="K35" s="46">
        <v>-8512.5</v>
      </c>
      <c r="L35" s="46" t="s">
        <v>82</v>
      </c>
      <c r="M35" s="47" t="s">
        <v>77</v>
      </c>
      <c r="N35" s="47"/>
      <c r="O35" s="48" t="s">
        <v>78</v>
      </c>
      <c r="P35" s="48" t="s">
        <v>79</v>
      </c>
    </row>
    <row r="36" spans="1:16" ht="12.75" customHeight="1" thickBot="1">
      <c r="A36" s="12" t="str">
        <f t="shared" si="0"/>
        <v> AJ 114.793 </v>
      </c>
      <c r="B36" s="3" t="str">
        <f t="shared" si="1"/>
        <v>II</v>
      </c>
      <c r="C36" s="12">
        <f t="shared" si="2"/>
        <v>16702.838</v>
      </c>
      <c r="D36" s="15" t="str">
        <f t="shared" si="3"/>
        <v>vis</v>
      </c>
      <c r="E36" s="45">
        <f>VLOOKUP(C36,A!C$21:E$973,3,FALSE)</f>
        <v>-7380.508509050498</v>
      </c>
      <c r="F36" s="3" t="s">
        <v>72</v>
      </c>
      <c r="G36" s="15" t="str">
        <f t="shared" si="4"/>
        <v>16702.838</v>
      </c>
      <c r="H36" s="12">
        <f t="shared" si="5"/>
        <v>-8479.5</v>
      </c>
      <c r="I36" s="46" t="s">
        <v>83</v>
      </c>
      <c r="J36" s="47" t="s">
        <v>84</v>
      </c>
      <c r="K36" s="46">
        <v>-8479.5</v>
      </c>
      <c r="L36" s="46" t="s">
        <v>85</v>
      </c>
      <c r="M36" s="47" t="s">
        <v>77</v>
      </c>
      <c r="N36" s="47"/>
      <c r="O36" s="48" t="s">
        <v>78</v>
      </c>
      <c r="P36" s="48" t="s">
        <v>79</v>
      </c>
    </row>
    <row r="37" spans="1:16" ht="12.75" customHeight="1" thickBot="1">
      <c r="A37" s="12" t="str">
        <f t="shared" si="0"/>
        <v> AJ 114.793 </v>
      </c>
      <c r="B37" s="3" t="str">
        <f t="shared" si="1"/>
        <v>II</v>
      </c>
      <c r="C37" s="12">
        <f t="shared" si="2"/>
        <v>18277.681</v>
      </c>
      <c r="D37" s="15" t="str">
        <f t="shared" si="3"/>
        <v>vis</v>
      </c>
      <c r="E37" s="45">
        <f>VLOOKUP(C37,A!C$21:E$973,3,FALSE)</f>
        <v>-7007.501446138599</v>
      </c>
      <c r="F37" s="3" t="s">
        <v>72</v>
      </c>
      <c r="G37" s="15" t="str">
        <f t="shared" si="4"/>
        <v>18277.681</v>
      </c>
      <c r="H37" s="12">
        <f t="shared" si="5"/>
        <v>-8106.5</v>
      </c>
      <c r="I37" s="46" t="s">
        <v>86</v>
      </c>
      <c r="J37" s="47" t="s">
        <v>87</v>
      </c>
      <c r="K37" s="46">
        <v>-8106.5</v>
      </c>
      <c r="L37" s="46" t="s">
        <v>88</v>
      </c>
      <c r="M37" s="47" t="s">
        <v>77</v>
      </c>
      <c r="N37" s="47"/>
      <c r="O37" s="48" t="s">
        <v>78</v>
      </c>
      <c r="P37" s="48" t="s">
        <v>79</v>
      </c>
    </row>
    <row r="38" spans="1:16" ht="12.75" customHeight="1" thickBot="1">
      <c r="A38" s="12" t="str">
        <f t="shared" si="0"/>
        <v> AJ 114.793 </v>
      </c>
      <c r="B38" s="3" t="str">
        <f t="shared" si="1"/>
        <v>I</v>
      </c>
      <c r="C38" s="12">
        <f t="shared" si="2"/>
        <v>18545.821</v>
      </c>
      <c r="D38" s="15" t="str">
        <f t="shared" si="3"/>
        <v>vis</v>
      </c>
      <c r="E38" s="45">
        <f>VLOOKUP(C38,A!C$21:E$973,3,FALSE)</f>
        <v>-6943.991550962256</v>
      </c>
      <c r="F38" s="3" t="s">
        <v>72</v>
      </c>
      <c r="G38" s="15" t="str">
        <f t="shared" si="4"/>
        <v>18545.821</v>
      </c>
      <c r="H38" s="12">
        <f t="shared" si="5"/>
        <v>-8043</v>
      </c>
      <c r="I38" s="46" t="s">
        <v>89</v>
      </c>
      <c r="J38" s="47" t="s">
        <v>90</v>
      </c>
      <c r="K38" s="46">
        <v>-8043</v>
      </c>
      <c r="L38" s="46" t="s">
        <v>91</v>
      </c>
      <c r="M38" s="47" t="s">
        <v>77</v>
      </c>
      <c r="N38" s="47"/>
      <c r="O38" s="48" t="s">
        <v>78</v>
      </c>
      <c r="P38" s="48" t="s">
        <v>79</v>
      </c>
    </row>
    <row r="39" spans="1:16" ht="12.75" customHeight="1" thickBot="1">
      <c r="A39" s="12" t="str">
        <f t="shared" si="0"/>
        <v> AJ 114.793 </v>
      </c>
      <c r="B39" s="3" t="str">
        <f t="shared" si="1"/>
        <v>I</v>
      </c>
      <c r="C39" s="12">
        <f t="shared" si="2"/>
        <v>19381.748</v>
      </c>
      <c r="D39" s="15" t="str">
        <f t="shared" si="3"/>
        <v>vis</v>
      </c>
      <c r="E39" s="45">
        <f>VLOOKUP(C39,A!C$21:E$973,3,FALSE)</f>
        <v>-6745.9993224805885</v>
      </c>
      <c r="F39" s="3" t="s">
        <v>72</v>
      </c>
      <c r="G39" s="15" t="str">
        <f t="shared" si="4"/>
        <v>19381.748</v>
      </c>
      <c r="H39" s="12">
        <f t="shared" si="5"/>
        <v>-7845</v>
      </c>
      <c r="I39" s="46" t="s">
        <v>92</v>
      </c>
      <c r="J39" s="47" t="s">
        <v>93</v>
      </c>
      <c r="K39" s="46">
        <v>-7845</v>
      </c>
      <c r="L39" s="46" t="s">
        <v>94</v>
      </c>
      <c r="M39" s="47" t="s">
        <v>77</v>
      </c>
      <c r="N39" s="47"/>
      <c r="O39" s="48" t="s">
        <v>78</v>
      </c>
      <c r="P39" s="48" t="s">
        <v>79</v>
      </c>
    </row>
    <row r="40" spans="1:16" ht="12.75" customHeight="1" thickBot="1">
      <c r="A40" s="12" t="str">
        <f t="shared" si="0"/>
        <v> AJ 114.793 </v>
      </c>
      <c r="B40" s="3" t="str">
        <f t="shared" si="1"/>
        <v>II</v>
      </c>
      <c r="C40" s="12">
        <f t="shared" si="2"/>
        <v>20409.849</v>
      </c>
      <c r="D40" s="15" t="str">
        <f t="shared" si="3"/>
        <v>vis</v>
      </c>
      <c r="E40" s="45">
        <f>VLOOKUP(C40,A!C$21:E$973,3,FALSE)</f>
        <v>-6502.490011148103</v>
      </c>
      <c r="F40" s="3" t="s">
        <v>72</v>
      </c>
      <c r="G40" s="15" t="str">
        <f t="shared" si="4"/>
        <v>20409.849</v>
      </c>
      <c r="H40" s="12">
        <f t="shared" si="5"/>
        <v>-7601.5</v>
      </c>
      <c r="I40" s="46" t="s">
        <v>95</v>
      </c>
      <c r="J40" s="47" t="s">
        <v>96</v>
      </c>
      <c r="K40" s="46">
        <v>-7601.5</v>
      </c>
      <c r="L40" s="46" t="s">
        <v>97</v>
      </c>
      <c r="M40" s="47" t="s">
        <v>77</v>
      </c>
      <c r="N40" s="47"/>
      <c r="O40" s="48" t="s">
        <v>78</v>
      </c>
      <c r="P40" s="48" t="s">
        <v>79</v>
      </c>
    </row>
    <row r="41" spans="1:16" ht="12.75" customHeight="1" thickBot="1">
      <c r="A41" s="12" t="str">
        <f t="shared" si="0"/>
        <v> AJ 114.793 </v>
      </c>
      <c r="B41" s="3" t="str">
        <f t="shared" si="1"/>
        <v>II</v>
      </c>
      <c r="C41" s="12">
        <f t="shared" si="2"/>
        <v>20751.811</v>
      </c>
      <c r="D41" s="15" t="str">
        <f t="shared" si="3"/>
        <v>vis</v>
      </c>
      <c r="E41" s="45">
        <f>VLOOKUP(C41,A!C$21:E$973,3,FALSE)</f>
        <v>-6421.495117531736</v>
      </c>
      <c r="F41" s="3" t="s">
        <v>72</v>
      </c>
      <c r="G41" s="15" t="str">
        <f t="shared" si="4"/>
        <v>20751.811</v>
      </c>
      <c r="H41" s="12">
        <f t="shared" si="5"/>
        <v>-7520.5</v>
      </c>
      <c r="I41" s="46" t="s">
        <v>98</v>
      </c>
      <c r="J41" s="47" t="s">
        <v>99</v>
      </c>
      <c r="K41" s="46">
        <v>-7520.5</v>
      </c>
      <c r="L41" s="46" t="s">
        <v>100</v>
      </c>
      <c r="M41" s="47" t="s">
        <v>77</v>
      </c>
      <c r="N41" s="47"/>
      <c r="O41" s="48" t="s">
        <v>78</v>
      </c>
      <c r="P41" s="48" t="s">
        <v>79</v>
      </c>
    </row>
    <row r="42" spans="1:16" ht="12.75" customHeight="1" thickBot="1">
      <c r="A42" s="12" t="str">
        <f t="shared" si="0"/>
        <v> AJ 114.793 </v>
      </c>
      <c r="B42" s="3" t="str">
        <f t="shared" si="1"/>
        <v>I</v>
      </c>
      <c r="C42" s="12">
        <f t="shared" si="2"/>
        <v>22197.832</v>
      </c>
      <c r="D42" s="15" t="str">
        <f t="shared" si="3"/>
        <v>vis</v>
      </c>
      <c r="E42" s="45">
        <f>VLOOKUP(C42,A!C$21:E$973,3,FALSE)</f>
        <v>-6078.999995085291</v>
      </c>
      <c r="F42" s="3" t="s">
        <v>72</v>
      </c>
      <c r="G42" s="15" t="str">
        <f t="shared" si="4"/>
        <v>22197.832</v>
      </c>
      <c r="H42" s="12">
        <f t="shared" si="5"/>
        <v>-7178</v>
      </c>
      <c r="I42" s="46" t="s">
        <v>101</v>
      </c>
      <c r="J42" s="47" t="s">
        <v>102</v>
      </c>
      <c r="K42" s="46">
        <v>-7178</v>
      </c>
      <c r="L42" s="46" t="s">
        <v>103</v>
      </c>
      <c r="M42" s="47" t="s">
        <v>77</v>
      </c>
      <c r="N42" s="47"/>
      <c r="O42" s="48" t="s">
        <v>78</v>
      </c>
      <c r="P42" s="48" t="s">
        <v>79</v>
      </c>
    </row>
    <row r="43" spans="1:16" ht="12.75" customHeight="1" thickBot="1">
      <c r="A43" s="12" t="str">
        <f aca="true" t="shared" si="6" ref="A43:A79">P43</f>
        <v> AJ 114.793 </v>
      </c>
      <c r="B43" s="3" t="str">
        <f aca="true" t="shared" si="7" ref="B43:B79">IF(H43=INT(H43),"I","II")</f>
        <v>II</v>
      </c>
      <c r="C43" s="12">
        <f aca="true" t="shared" si="8" ref="C43:C79">1*G43</f>
        <v>28469.632</v>
      </c>
      <c r="D43" s="15" t="str">
        <f aca="true" t="shared" si="9" ref="D43:D79">VLOOKUP(F43,I$1:J$5,2,FALSE)</f>
        <v>vis</v>
      </c>
      <c r="E43" s="45">
        <f>VLOOKUP(C43,A!C$21:E$973,3,FALSE)</f>
        <v>-4593.502267901787</v>
      </c>
      <c r="F43" s="3" t="s">
        <v>72</v>
      </c>
      <c r="G43" s="15" t="str">
        <f aca="true" t="shared" si="10" ref="G43:G79">MID(I43,3,LEN(I43)-3)</f>
        <v>28469.632</v>
      </c>
      <c r="H43" s="12">
        <f aca="true" t="shared" si="11" ref="H43:H79">1*K43</f>
        <v>-5692.5</v>
      </c>
      <c r="I43" s="46" t="s">
        <v>104</v>
      </c>
      <c r="J43" s="47" t="s">
        <v>105</v>
      </c>
      <c r="K43" s="46">
        <v>-5692.5</v>
      </c>
      <c r="L43" s="46" t="s">
        <v>106</v>
      </c>
      <c r="M43" s="47" t="s">
        <v>77</v>
      </c>
      <c r="N43" s="47"/>
      <c r="O43" s="48" t="s">
        <v>78</v>
      </c>
      <c r="P43" s="48" t="s">
        <v>79</v>
      </c>
    </row>
    <row r="44" spans="1:16" ht="12.75" customHeight="1" thickBot="1">
      <c r="A44" s="12" t="str">
        <f t="shared" si="6"/>
        <v> AJ 114.793 </v>
      </c>
      <c r="B44" s="3" t="str">
        <f t="shared" si="7"/>
        <v>I</v>
      </c>
      <c r="C44" s="12">
        <f t="shared" si="8"/>
        <v>28564.61</v>
      </c>
      <c r="D44" s="15" t="str">
        <f t="shared" si="9"/>
        <v>vis</v>
      </c>
      <c r="E44" s="45">
        <f>VLOOKUP(C44,A!C$21:E$973,3,FALSE)</f>
        <v>-4571.006396998308</v>
      </c>
      <c r="F44" s="3" t="s">
        <v>72</v>
      </c>
      <c r="G44" s="15" t="str">
        <f t="shared" si="10"/>
        <v>28564.610</v>
      </c>
      <c r="H44" s="12">
        <f t="shared" si="11"/>
        <v>-5670</v>
      </c>
      <c r="I44" s="46" t="s">
        <v>107</v>
      </c>
      <c r="J44" s="47" t="s">
        <v>108</v>
      </c>
      <c r="K44" s="46">
        <v>-5670</v>
      </c>
      <c r="L44" s="46" t="s">
        <v>109</v>
      </c>
      <c r="M44" s="47" t="s">
        <v>77</v>
      </c>
      <c r="N44" s="47"/>
      <c r="O44" s="48" t="s">
        <v>78</v>
      </c>
      <c r="P44" s="48" t="s">
        <v>79</v>
      </c>
    </row>
    <row r="45" spans="1:16" ht="12.75" customHeight="1" thickBot="1">
      <c r="A45" s="12" t="str">
        <f t="shared" si="6"/>
        <v> AJ 114.793 </v>
      </c>
      <c r="B45" s="3" t="str">
        <f t="shared" si="7"/>
        <v>I</v>
      </c>
      <c r="C45" s="12">
        <f t="shared" si="8"/>
        <v>29193.705</v>
      </c>
      <c r="D45" s="15" t="str">
        <f t="shared" si="9"/>
        <v>vis</v>
      </c>
      <c r="E45" s="45">
        <f>VLOOKUP(C45,A!C$21:E$973,3,FALSE)</f>
        <v>-4422.003049843982</v>
      </c>
      <c r="F45" s="3" t="s">
        <v>72</v>
      </c>
      <c r="G45" s="15" t="str">
        <f t="shared" si="10"/>
        <v>29193.705</v>
      </c>
      <c r="H45" s="12">
        <f t="shared" si="11"/>
        <v>-5521</v>
      </c>
      <c r="I45" s="46" t="s">
        <v>110</v>
      </c>
      <c r="J45" s="47" t="s">
        <v>111</v>
      </c>
      <c r="K45" s="46">
        <v>-5521</v>
      </c>
      <c r="L45" s="46" t="s">
        <v>112</v>
      </c>
      <c r="M45" s="47" t="s">
        <v>77</v>
      </c>
      <c r="N45" s="47"/>
      <c r="O45" s="48" t="s">
        <v>78</v>
      </c>
      <c r="P45" s="48" t="s">
        <v>79</v>
      </c>
    </row>
    <row r="46" spans="1:16" ht="12.75" customHeight="1" thickBot="1">
      <c r="A46" s="12" t="str">
        <f t="shared" si="6"/>
        <v>IBVS 3442 </v>
      </c>
      <c r="B46" s="3" t="str">
        <f t="shared" si="7"/>
        <v>I</v>
      </c>
      <c r="C46" s="12">
        <f t="shared" si="8"/>
        <v>29535.713</v>
      </c>
      <c r="D46" s="15" t="str">
        <f t="shared" si="9"/>
        <v>vis</v>
      </c>
      <c r="E46" s="45">
        <f>VLOOKUP(C46,A!C$21:E$973,3,FALSE)</f>
        <v>-4340.997260967013</v>
      </c>
      <c r="F46" s="3" t="s">
        <v>72</v>
      </c>
      <c r="G46" s="15" t="str">
        <f t="shared" si="10"/>
        <v>29535.713</v>
      </c>
      <c r="H46" s="12">
        <f t="shared" si="11"/>
        <v>-5440</v>
      </c>
      <c r="I46" s="46" t="s">
        <v>113</v>
      </c>
      <c r="J46" s="47" t="s">
        <v>114</v>
      </c>
      <c r="K46" s="46">
        <v>-5440</v>
      </c>
      <c r="L46" s="46" t="s">
        <v>115</v>
      </c>
      <c r="M46" s="47" t="s">
        <v>77</v>
      </c>
      <c r="N46" s="47"/>
      <c r="O46" s="48" t="s">
        <v>116</v>
      </c>
      <c r="P46" s="49" t="s">
        <v>117</v>
      </c>
    </row>
    <row r="47" spans="1:16" ht="12.75" customHeight="1" thickBot="1">
      <c r="A47" s="12" t="str">
        <f t="shared" si="6"/>
        <v>IBVS 3442 </v>
      </c>
      <c r="B47" s="3" t="str">
        <f t="shared" si="7"/>
        <v>I</v>
      </c>
      <c r="C47" s="12">
        <f t="shared" si="8"/>
        <v>29898.776</v>
      </c>
      <c r="D47" s="15" t="str">
        <f t="shared" si="9"/>
        <v>vis</v>
      </c>
      <c r="E47" s="45">
        <f>VLOOKUP(C47,A!C$21:E$973,3,FALSE)</f>
        <v>-4255.004521829217</v>
      </c>
      <c r="F47" s="3" t="s">
        <v>72</v>
      </c>
      <c r="G47" s="15" t="str">
        <f t="shared" si="10"/>
        <v>29898.776</v>
      </c>
      <c r="H47" s="12">
        <f t="shared" si="11"/>
        <v>-5354</v>
      </c>
      <c r="I47" s="46" t="s">
        <v>118</v>
      </c>
      <c r="J47" s="47" t="s">
        <v>119</v>
      </c>
      <c r="K47" s="46">
        <v>-5354</v>
      </c>
      <c r="L47" s="46" t="s">
        <v>120</v>
      </c>
      <c r="M47" s="47" t="s">
        <v>77</v>
      </c>
      <c r="N47" s="47"/>
      <c r="O47" s="48" t="s">
        <v>116</v>
      </c>
      <c r="P47" s="49" t="s">
        <v>117</v>
      </c>
    </row>
    <row r="48" spans="1:16" ht="12.75" customHeight="1" thickBot="1">
      <c r="A48" s="12" t="str">
        <f t="shared" si="6"/>
        <v>IBVS 3442 </v>
      </c>
      <c r="B48" s="3" t="str">
        <f t="shared" si="7"/>
        <v>I</v>
      </c>
      <c r="C48" s="12">
        <f t="shared" si="8"/>
        <v>30240.798</v>
      </c>
      <c r="D48" s="15" t="str">
        <f t="shared" si="9"/>
        <v>vis</v>
      </c>
      <c r="E48" s="45">
        <f>VLOOKUP(C48,A!C$21:E$973,3,FALSE)</f>
        <v>-4173.99541700337</v>
      </c>
      <c r="F48" s="3" t="s">
        <v>72</v>
      </c>
      <c r="G48" s="15" t="str">
        <f t="shared" si="10"/>
        <v>30240.798</v>
      </c>
      <c r="H48" s="12">
        <f t="shared" si="11"/>
        <v>-5273</v>
      </c>
      <c r="I48" s="46" t="s">
        <v>121</v>
      </c>
      <c r="J48" s="47" t="s">
        <v>122</v>
      </c>
      <c r="K48" s="46">
        <v>-5273</v>
      </c>
      <c r="L48" s="46" t="s">
        <v>123</v>
      </c>
      <c r="M48" s="47" t="s">
        <v>77</v>
      </c>
      <c r="N48" s="47"/>
      <c r="O48" s="48" t="s">
        <v>116</v>
      </c>
      <c r="P48" s="49" t="s">
        <v>117</v>
      </c>
    </row>
    <row r="49" spans="1:16" ht="12.75" customHeight="1" thickBot="1">
      <c r="A49" s="12" t="str">
        <f t="shared" si="6"/>
        <v>IBVS 3442 </v>
      </c>
      <c r="B49" s="3" t="str">
        <f t="shared" si="7"/>
        <v>I</v>
      </c>
      <c r="C49" s="12">
        <f t="shared" si="8"/>
        <v>47736.826</v>
      </c>
      <c r="D49" s="15" t="str">
        <f t="shared" si="9"/>
        <v>vis</v>
      </c>
      <c r="E49" s="45">
        <f>VLOOKUP(C49,A!C$21:E$973,3,FALSE)</f>
        <v>-30.00010007060012</v>
      </c>
      <c r="F49" s="3" t="s">
        <v>72</v>
      </c>
      <c r="G49" s="15" t="str">
        <f t="shared" si="10"/>
        <v>47736.826</v>
      </c>
      <c r="H49" s="12">
        <f t="shared" si="11"/>
        <v>-1129</v>
      </c>
      <c r="I49" s="46" t="s">
        <v>124</v>
      </c>
      <c r="J49" s="47" t="s">
        <v>125</v>
      </c>
      <c r="K49" s="46">
        <v>-1129</v>
      </c>
      <c r="L49" s="46" t="s">
        <v>126</v>
      </c>
      <c r="M49" s="47" t="s">
        <v>77</v>
      </c>
      <c r="N49" s="47"/>
      <c r="O49" s="48" t="s">
        <v>127</v>
      </c>
      <c r="P49" s="49" t="s">
        <v>117</v>
      </c>
    </row>
    <row r="50" spans="1:16" ht="12.75" customHeight="1" thickBot="1">
      <c r="A50" s="12" t="str">
        <f t="shared" si="6"/>
        <v>IBVS 3442 </v>
      </c>
      <c r="B50" s="3" t="str">
        <f t="shared" si="7"/>
        <v>II</v>
      </c>
      <c r="C50" s="12">
        <f t="shared" si="8"/>
        <v>47789.586</v>
      </c>
      <c r="D50" s="15" t="str">
        <f t="shared" si="9"/>
        <v>vis</v>
      </c>
      <c r="E50" s="45">
        <f>VLOOKUP(C50,A!C$21:E$973,3,FALSE)</f>
        <v>-17.503709865841568</v>
      </c>
      <c r="F50" s="3" t="s">
        <v>72</v>
      </c>
      <c r="G50" s="15" t="str">
        <f t="shared" si="10"/>
        <v>47789.586</v>
      </c>
      <c r="H50" s="12">
        <f t="shared" si="11"/>
        <v>-1116.5</v>
      </c>
      <c r="I50" s="46" t="s">
        <v>128</v>
      </c>
      <c r="J50" s="47" t="s">
        <v>129</v>
      </c>
      <c r="K50" s="46">
        <v>-1116.5</v>
      </c>
      <c r="L50" s="46" t="s">
        <v>106</v>
      </c>
      <c r="M50" s="47" t="s">
        <v>77</v>
      </c>
      <c r="N50" s="47"/>
      <c r="O50" s="48" t="s">
        <v>127</v>
      </c>
      <c r="P50" s="49" t="s">
        <v>117</v>
      </c>
    </row>
    <row r="51" spans="1:16" ht="12.75" customHeight="1" thickBot="1">
      <c r="A51" s="12" t="str">
        <f t="shared" si="6"/>
        <v>IBVS 3442 </v>
      </c>
      <c r="B51" s="3" t="str">
        <f t="shared" si="7"/>
        <v>I</v>
      </c>
      <c r="C51" s="12">
        <f t="shared" si="8"/>
        <v>47808.594</v>
      </c>
      <c r="D51" s="15" t="str">
        <f t="shared" si="9"/>
        <v>vis</v>
      </c>
      <c r="E51" s="45">
        <f>VLOOKUP(C51,A!C$21:E$973,3,FALSE)</f>
        <v>-13.001598701854254</v>
      </c>
      <c r="F51" s="3" t="s">
        <v>72</v>
      </c>
      <c r="G51" s="15" t="str">
        <f t="shared" si="10"/>
        <v>47808.594</v>
      </c>
      <c r="H51" s="12">
        <f t="shared" si="11"/>
        <v>-1112</v>
      </c>
      <c r="I51" s="46" t="s">
        <v>130</v>
      </c>
      <c r="J51" s="47" t="s">
        <v>131</v>
      </c>
      <c r="K51" s="46">
        <v>-1112</v>
      </c>
      <c r="L51" s="46" t="s">
        <v>132</v>
      </c>
      <c r="M51" s="47" t="s">
        <v>133</v>
      </c>
      <c r="N51" s="47"/>
      <c r="O51" s="48" t="s">
        <v>134</v>
      </c>
      <c r="P51" s="49" t="s">
        <v>117</v>
      </c>
    </row>
    <row r="52" spans="1:16" ht="12.75" customHeight="1" thickBot="1">
      <c r="A52" s="12" t="str">
        <f t="shared" si="6"/>
        <v>IBVS 3442 </v>
      </c>
      <c r="B52" s="3" t="str">
        <f t="shared" si="7"/>
        <v>I</v>
      </c>
      <c r="C52" s="12">
        <f t="shared" si="8"/>
        <v>47808.606</v>
      </c>
      <c r="D52" s="15" t="str">
        <f t="shared" si="9"/>
        <v>vis</v>
      </c>
      <c r="E52" s="45">
        <f>VLOOKUP(C52,A!C$21:E$973,3,FALSE)</f>
        <v>-12.998756459957217</v>
      </c>
      <c r="F52" s="3" t="s">
        <v>72</v>
      </c>
      <c r="G52" s="15" t="str">
        <f t="shared" si="10"/>
        <v>47808.606</v>
      </c>
      <c r="H52" s="12">
        <f t="shared" si="11"/>
        <v>-1112</v>
      </c>
      <c r="I52" s="46" t="s">
        <v>142</v>
      </c>
      <c r="J52" s="47" t="s">
        <v>143</v>
      </c>
      <c r="K52" s="46">
        <v>-1112</v>
      </c>
      <c r="L52" s="46" t="s">
        <v>144</v>
      </c>
      <c r="M52" s="47" t="s">
        <v>133</v>
      </c>
      <c r="N52" s="47"/>
      <c r="O52" s="48" t="s">
        <v>127</v>
      </c>
      <c r="P52" s="49" t="s">
        <v>117</v>
      </c>
    </row>
    <row r="53" spans="1:16" ht="12.75" customHeight="1" thickBot="1">
      <c r="A53" s="12" t="str">
        <f t="shared" si="6"/>
        <v>IBVS 3442 </v>
      </c>
      <c r="B53" s="3" t="str">
        <f t="shared" si="7"/>
        <v>I</v>
      </c>
      <c r="C53" s="12">
        <f t="shared" si="8"/>
        <v>47808.608</v>
      </c>
      <c r="D53" s="15" t="str">
        <f t="shared" si="9"/>
        <v>vis</v>
      </c>
      <c r="E53" s="45">
        <f>VLOOKUP(C53,A!C$21:E$973,3,FALSE)</f>
        <v>-12.998282752974378</v>
      </c>
      <c r="F53" s="3" t="s">
        <v>72</v>
      </c>
      <c r="G53" s="15" t="str">
        <f t="shared" si="10"/>
        <v>47808.608</v>
      </c>
      <c r="H53" s="12">
        <f t="shared" si="11"/>
        <v>-1112</v>
      </c>
      <c r="I53" s="46" t="s">
        <v>145</v>
      </c>
      <c r="J53" s="47" t="s">
        <v>146</v>
      </c>
      <c r="K53" s="46">
        <v>-1112</v>
      </c>
      <c r="L53" s="46" t="s">
        <v>147</v>
      </c>
      <c r="M53" s="47" t="s">
        <v>133</v>
      </c>
      <c r="N53" s="47"/>
      <c r="O53" s="48" t="s">
        <v>148</v>
      </c>
      <c r="P53" s="49" t="s">
        <v>117</v>
      </c>
    </row>
    <row r="54" spans="1:16" ht="12.75" customHeight="1" thickBot="1">
      <c r="A54" s="12" t="str">
        <f t="shared" si="6"/>
        <v>IBVS 3442 </v>
      </c>
      <c r="B54" s="3" t="str">
        <f t="shared" si="7"/>
        <v>I</v>
      </c>
      <c r="C54" s="12">
        <f t="shared" si="8"/>
        <v>47922.57</v>
      </c>
      <c r="D54" s="15" t="str">
        <f t="shared" si="9"/>
        <v>vis</v>
      </c>
      <c r="E54" s="45">
        <f>VLOOKUP(C54,A!C$21:E$973,3,FALSE)</f>
        <v>13.994014830699486</v>
      </c>
      <c r="F54" s="3" t="s">
        <v>72</v>
      </c>
      <c r="G54" s="15" t="str">
        <f t="shared" si="10"/>
        <v>47922.570</v>
      </c>
      <c r="H54" s="12">
        <f t="shared" si="11"/>
        <v>-1085</v>
      </c>
      <c r="I54" s="46" t="s">
        <v>152</v>
      </c>
      <c r="J54" s="47" t="s">
        <v>153</v>
      </c>
      <c r="K54" s="46">
        <v>-1085</v>
      </c>
      <c r="L54" s="46" t="s">
        <v>120</v>
      </c>
      <c r="M54" s="47" t="s">
        <v>133</v>
      </c>
      <c r="N54" s="47"/>
      <c r="O54" s="48" t="s">
        <v>127</v>
      </c>
      <c r="P54" s="49" t="s">
        <v>117</v>
      </c>
    </row>
    <row r="55" spans="1:16" ht="12.75" customHeight="1" thickBot="1">
      <c r="A55" s="12" t="str">
        <f t="shared" si="6"/>
        <v>BAVM 59 </v>
      </c>
      <c r="B55" s="3" t="str">
        <f t="shared" si="7"/>
        <v>I</v>
      </c>
      <c r="C55" s="12">
        <f t="shared" si="8"/>
        <v>47922.5921</v>
      </c>
      <c r="D55" s="15" t="str">
        <f t="shared" si="9"/>
        <v>vis</v>
      </c>
      <c r="E55" s="45">
        <f>VLOOKUP(C55,A!C$21:E$973,3,FALSE)</f>
        <v>13.99924929285926</v>
      </c>
      <c r="F55" s="3" t="s">
        <v>72</v>
      </c>
      <c r="G55" s="15" t="str">
        <f t="shared" si="10"/>
        <v>47922.5921</v>
      </c>
      <c r="H55" s="12">
        <f t="shared" si="11"/>
        <v>-1085</v>
      </c>
      <c r="I55" s="46" t="s">
        <v>154</v>
      </c>
      <c r="J55" s="47" t="s">
        <v>155</v>
      </c>
      <c r="K55" s="46">
        <v>-1085</v>
      </c>
      <c r="L55" s="46" t="s">
        <v>156</v>
      </c>
      <c r="M55" s="47" t="s">
        <v>138</v>
      </c>
      <c r="N55" s="47" t="s">
        <v>31</v>
      </c>
      <c r="O55" s="48" t="s">
        <v>157</v>
      </c>
      <c r="P55" s="49" t="s">
        <v>158</v>
      </c>
    </row>
    <row r="56" spans="1:16" ht="12.75" customHeight="1" thickBot="1">
      <c r="A56" s="12" t="str">
        <f t="shared" si="6"/>
        <v>BAVM 59 </v>
      </c>
      <c r="B56" s="3" t="str">
        <f t="shared" si="7"/>
        <v>I</v>
      </c>
      <c r="C56" s="12">
        <f t="shared" si="8"/>
        <v>47922.5948</v>
      </c>
      <c r="D56" s="15" t="str">
        <f t="shared" si="9"/>
        <v>vis</v>
      </c>
      <c r="E56" s="45">
        <f>VLOOKUP(C56,A!C$21:E$973,3,FALSE)</f>
        <v>13.999888797285317</v>
      </c>
      <c r="F56" s="3" t="s">
        <v>72</v>
      </c>
      <c r="G56" s="15" t="str">
        <f t="shared" si="10"/>
        <v>47922.5948</v>
      </c>
      <c r="H56" s="12">
        <f t="shared" si="11"/>
        <v>-1085</v>
      </c>
      <c r="I56" s="46" t="s">
        <v>159</v>
      </c>
      <c r="J56" s="47" t="s">
        <v>160</v>
      </c>
      <c r="K56" s="46">
        <v>-1085</v>
      </c>
      <c r="L56" s="46" t="s">
        <v>161</v>
      </c>
      <c r="M56" s="47" t="s">
        <v>138</v>
      </c>
      <c r="N56" s="47" t="s">
        <v>162</v>
      </c>
      <c r="O56" s="48" t="s">
        <v>157</v>
      </c>
      <c r="P56" s="49" t="s">
        <v>158</v>
      </c>
    </row>
    <row r="57" spans="1:16" ht="12.75" customHeight="1" thickBot="1">
      <c r="A57" s="12" t="str">
        <f t="shared" si="6"/>
        <v>BAVM 59 </v>
      </c>
      <c r="B57" s="3" t="str">
        <f t="shared" si="7"/>
        <v>II</v>
      </c>
      <c r="C57" s="12">
        <f t="shared" si="8"/>
        <v>48127.374</v>
      </c>
      <c r="D57" s="15" t="str">
        <f t="shared" si="9"/>
        <v>vis</v>
      </c>
      <c r="E57" s="45">
        <f>VLOOKUP(C57,A!C$21:E$973,3,FALSE)</f>
        <v>62.502557277540234</v>
      </c>
      <c r="F57" s="3" t="s">
        <v>72</v>
      </c>
      <c r="G57" s="15" t="str">
        <f t="shared" si="10"/>
        <v>48127.374</v>
      </c>
      <c r="H57" s="12">
        <f t="shared" si="11"/>
        <v>-1036.5</v>
      </c>
      <c r="I57" s="46" t="s">
        <v>171</v>
      </c>
      <c r="J57" s="47" t="s">
        <v>172</v>
      </c>
      <c r="K57" s="46">
        <v>-1036.5</v>
      </c>
      <c r="L57" s="46" t="s">
        <v>173</v>
      </c>
      <c r="M57" s="47" t="s">
        <v>133</v>
      </c>
      <c r="N57" s="47"/>
      <c r="O57" s="48" t="s">
        <v>174</v>
      </c>
      <c r="P57" s="49" t="s">
        <v>158</v>
      </c>
    </row>
    <row r="58" spans="1:16" ht="12.75" customHeight="1" thickBot="1">
      <c r="A58" s="12" t="str">
        <f t="shared" si="6"/>
        <v> AJ 114.793 </v>
      </c>
      <c r="B58" s="3" t="str">
        <f t="shared" si="7"/>
        <v>II</v>
      </c>
      <c r="C58" s="12">
        <f t="shared" si="8"/>
        <v>48135.8068</v>
      </c>
      <c r="D58" s="15" t="str">
        <f t="shared" si="9"/>
        <v>vis</v>
      </c>
      <c r="E58" s="45">
        <f>VLOOKUP(C58,A!C$21:E$973,3,FALSE)</f>
        <v>64.49989539957627</v>
      </c>
      <c r="F58" s="3" t="s">
        <v>72</v>
      </c>
      <c r="G58" s="15" t="str">
        <f t="shared" si="10"/>
        <v>48135.8068</v>
      </c>
      <c r="H58" s="12">
        <f t="shared" si="11"/>
        <v>-1034.5</v>
      </c>
      <c r="I58" s="46" t="s">
        <v>175</v>
      </c>
      <c r="J58" s="47" t="s">
        <v>176</v>
      </c>
      <c r="K58" s="46">
        <v>-1034.5</v>
      </c>
      <c r="L58" s="46" t="s">
        <v>177</v>
      </c>
      <c r="M58" s="47" t="s">
        <v>138</v>
      </c>
      <c r="N58" s="47" t="s">
        <v>178</v>
      </c>
      <c r="O58" s="48" t="s">
        <v>78</v>
      </c>
      <c r="P58" s="48" t="s">
        <v>79</v>
      </c>
    </row>
    <row r="59" spans="1:16" ht="12.75" customHeight="1" thickBot="1">
      <c r="A59" s="12" t="str">
        <f t="shared" si="6"/>
        <v> ASS 250.327 </v>
      </c>
      <c r="B59" s="3" t="str">
        <f t="shared" si="7"/>
        <v>I</v>
      </c>
      <c r="C59" s="12">
        <f t="shared" si="8"/>
        <v>48146.3753</v>
      </c>
      <c r="D59" s="15" t="str">
        <f t="shared" si="9"/>
        <v>vis</v>
      </c>
      <c r="E59" s="45">
        <f>VLOOKUP(C59,A!C$21:E$973,3,FALSE)</f>
        <v>67.00308152313582</v>
      </c>
      <c r="F59" s="3" t="s">
        <v>72</v>
      </c>
      <c r="G59" s="15" t="str">
        <f t="shared" si="10"/>
        <v>48146.3753</v>
      </c>
      <c r="H59" s="12">
        <f t="shared" si="11"/>
        <v>-1032</v>
      </c>
      <c r="I59" s="46" t="s">
        <v>179</v>
      </c>
      <c r="J59" s="47" t="s">
        <v>180</v>
      </c>
      <c r="K59" s="46">
        <v>-1032</v>
      </c>
      <c r="L59" s="46" t="s">
        <v>181</v>
      </c>
      <c r="M59" s="47" t="s">
        <v>138</v>
      </c>
      <c r="N59" s="47" t="s">
        <v>139</v>
      </c>
      <c r="O59" s="48" t="s">
        <v>182</v>
      </c>
      <c r="P59" s="48" t="s">
        <v>183</v>
      </c>
    </row>
    <row r="60" spans="1:16" ht="12.75" customHeight="1" thickBot="1">
      <c r="A60" s="12" t="str">
        <f t="shared" si="6"/>
        <v> ASS 250.327 </v>
      </c>
      <c r="B60" s="3" t="str">
        <f t="shared" si="7"/>
        <v>I</v>
      </c>
      <c r="C60" s="12">
        <f t="shared" si="8"/>
        <v>48167.4693</v>
      </c>
      <c r="D60" s="15" t="str">
        <f t="shared" si="9"/>
        <v>vis</v>
      </c>
      <c r="E60" s="45">
        <f>VLOOKUP(C60,A!C$21:E$973,3,FALSE)</f>
        <v>71.9992690701247</v>
      </c>
      <c r="F60" s="3" t="s">
        <v>72</v>
      </c>
      <c r="G60" s="15" t="str">
        <f t="shared" si="10"/>
        <v>48167.4693</v>
      </c>
      <c r="H60" s="12">
        <f t="shared" si="11"/>
        <v>-1027</v>
      </c>
      <c r="I60" s="46" t="s">
        <v>184</v>
      </c>
      <c r="J60" s="47" t="s">
        <v>185</v>
      </c>
      <c r="K60" s="46">
        <v>-1027</v>
      </c>
      <c r="L60" s="46" t="s">
        <v>186</v>
      </c>
      <c r="M60" s="47" t="s">
        <v>138</v>
      </c>
      <c r="N60" s="47" t="s">
        <v>139</v>
      </c>
      <c r="O60" s="48" t="s">
        <v>182</v>
      </c>
      <c r="P60" s="48" t="s">
        <v>183</v>
      </c>
    </row>
    <row r="61" spans="1:16" ht="12.75" customHeight="1" thickBot="1">
      <c r="A61" s="12" t="str">
        <f t="shared" si="6"/>
        <v>BAVM 59 </v>
      </c>
      <c r="B61" s="3" t="str">
        <f t="shared" si="7"/>
        <v>II</v>
      </c>
      <c r="C61" s="12">
        <f t="shared" si="8"/>
        <v>48186.4708</v>
      </c>
      <c r="D61" s="15" t="str">
        <f t="shared" si="9"/>
        <v>vis</v>
      </c>
      <c r="E61" s="45">
        <f>VLOOKUP(C61,A!C$21:E$973,3,FALSE)</f>
        <v>76.4998406864208</v>
      </c>
      <c r="F61" s="3" t="s">
        <v>72</v>
      </c>
      <c r="G61" s="15" t="str">
        <f t="shared" si="10"/>
        <v>48186.4708</v>
      </c>
      <c r="H61" s="12">
        <f t="shared" si="11"/>
        <v>-1022.5</v>
      </c>
      <c r="I61" s="46" t="s">
        <v>187</v>
      </c>
      <c r="J61" s="47" t="s">
        <v>188</v>
      </c>
      <c r="K61" s="46">
        <v>-1022.5</v>
      </c>
      <c r="L61" s="46" t="s">
        <v>189</v>
      </c>
      <c r="M61" s="47" t="s">
        <v>138</v>
      </c>
      <c r="N61" s="47" t="s">
        <v>162</v>
      </c>
      <c r="O61" s="48" t="s">
        <v>157</v>
      </c>
      <c r="P61" s="49" t="s">
        <v>158</v>
      </c>
    </row>
    <row r="62" spans="1:16" ht="12.75" customHeight="1" thickBot="1">
      <c r="A62" s="12" t="str">
        <f t="shared" si="6"/>
        <v>BAVM 59 </v>
      </c>
      <c r="B62" s="3" t="str">
        <f t="shared" si="7"/>
        <v>II</v>
      </c>
      <c r="C62" s="12">
        <f t="shared" si="8"/>
        <v>48186.4708</v>
      </c>
      <c r="D62" s="15" t="str">
        <f t="shared" si="9"/>
        <v>vis</v>
      </c>
      <c r="E62" s="45">
        <f>VLOOKUP(C62,A!C$21:E$973,3,FALSE)</f>
        <v>76.4998406864208</v>
      </c>
      <c r="F62" s="3" t="s">
        <v>72</v>
      </c>
      <c r="G62" s="15" t="str">
        <f t="shared" si="10"/>
        <v>48186.4708</v>
      </c>
      <c r="H62" s="12">
        <f t="shared" si="11"/>
        <v>-1022.5</v>
      </c>
      <c r="I62" s="46" t="s">
        <v>187</v>
      </c>
      <c r="J62" s="47" t="s">
        <v>188</v>
      </c>
      <c r="K62" s="46">
        <v>-1022.5</v>
      </c>
      <c r="L62" s="46" t="s">
        <v>189</v>
      </c>
      <c r="M62" s="47" t="s">
        <v>138</v>
      </c>
      <c r="N62" s="47" t="s">
        <v>178</v>
      </c>
      <c r="O62" s="48" t="s">
        <v>157</v>
      </c>
      <c r="P62" s="49" t="s">
        <v>158</v>
      </c>
    </row>
    <row r="63" spans="1:16" ht="12.75" customHeight="1" thickBot="1">
      <c r="A63" s="12" t="str">
        <f t="shared" si="6"/>
        <v> AJ 114.793 </v>
      </c>
      <c r="B63" s="3" t="str">
        <f t="shared" si="7"/>
        <v>II</v>
      </c>
      <c r="C63" s="12">
        <f t="shared" si="8"/>
        <v>48190.6934</v>
      </c>
      <c r="D63" s="15" t="str">
        <f t="shared" si="9"/>
        <v>vis</v>
      </c>
      <c r="E63" s="45">
        <f>VLOOKUP(C63,A!C$21:E$973,3,FALSE)</f>
        <v>77.49997823908441</v>
      </c>
      <c r="F63" s="3" t="s">
        <v>72</v>
      </c>
      <c r="G63" s="15" t="str">
        <f t="shared" si="10"/>
        <v>48190.6934</v>
      </c>
      <c r="H63" s="12">
        <f t="shared" si="11"/>
        <v>-1021.5</v>
      </c>
      <c r="I63" s="46" t="s">
        <v>190</v>
      </c>
      <c r="J63" s="47" t="s">
        <v>191</v>
      </c>
      <c r="K63" s="46">
        <v>-1021.5</v>
      </c>
      <c r="L63" s="46" t="s">
        <v>192</v>
      </c>
      <c r="M63" s="47" t="s">
        <v>138</v>
      </c>
      <c r="N63" s="47" t="s">
        <v>31</v>
      </c>
      <c r="O63" s="48" t="s">
        <v>78</v>
      </c>
      <c r="P63" s="48" t="s">
        <v>79</v>
      </c>
    </row>
    <row r="64" spans="1:16" ht="12.75" customHeight="1" thickBot="1">
      <c r="A64" s="12" t="str">
        <f t="shared" si="6"/>
        <v> ASS 250.327 </v>
      </c>
      <c r="B64" s="3" t="str">
        <f t="shared" si="7"/>
        <v>I</v>
      </c>
      <c r="C64" s="12">
        <f t="shared" si="8"/>
        <v>48260.3562</v>
      </c>
      <c r="D64" s="15" t="str">
        <f t="shared" si="9"/>
        <v>vis</v>
      </c>
      <c r="E64" s="45">
        <f>VLOOKUP(C64,A!C$21:E$973,3,FALSE)</f>
        <v>93.99985563779725</v>
      </c>
      <c r="F64" s="3" t="s">
        <v>72</v>
      </c>
      <c r="G64" s="15" t="str">
        <f t="shared" si="10"/>
        <v>48260.3562</v>
      </c>
      <c r="H64" s="12">
        <f t="shared" si="11"/>
        <v>-1005</v>
      </c>
      <c r="I64" s="46" t="s">
        <v>193</v>
      </c>
      <c r="J64" s="47" t="s">
        <v>194</v>
      </c>
      <c r="K64" s="46">
        <v>-1005</v>
      </c>
      <c r="L64" s="46" t="s">
        <v>161</v>
      </c>
      <c r="M64" s="47" t="s">
        <v>138</v>
      </c>
      <c r="N64" s="47" t="s">
        <v>139</v>
      </c>
      <c r="O64" s="48" t="s">
        <v>182</v>
      </c>
      <c r="P64" s="48" t="s">
        <v>183</v>
      </c>
    </row>
    <row r="65" spans="1:16" ht="12.75" customHeight="1" thickBot="1">
      <c r="A65" s="12" t="str">
        <f t="shared" si="6"/>
        <v>BAVM 59 </v>
      </c>
      <c r="B65" s="3" t="str">
        <f t="shared" si="7"/>
        <v>I</v>
      </c>
      <c r="C65" s="12">
        <f t="shared" si="8"/>
        <v>48281.4657</v>
      </c>
      <c r="D65" s="15" t="str">
        <f t="shared" si="9"/>
        <v>vis</v>
      </c>
      <c r="E65" s="45">
        <f>VLOOKUP(C65,A!C$21:E$973,3,FALSE)</f>
        <v>98.99971441390271</v>
      </c>
      <c r="F65" s="3" t="s">
        <v>72</v>
      </c>
      <c r="G65" s="15" t="str">
        <f t="shared" si="10"/>
        <v>48281.4657</v>
      </c>
      <c r="H65" s="12">
        <f t="shared" si="11"/>
        <v>-1000</v>
      </c>
      <c r="I65" s="46" t="s">
        <v>195</v>
      </c>
      <c r="J65" s="47" t="s">
        <v>196</v>
      </c>
      <c r="K65" s="46">
        <v>-1000</v>
      </c>
      <c r="L65" s="46" t="s">
        <v>197</v>
      </c>
      <c r="M65" s="47" t="s">
        <v>138</v>
      </c>
      <c r="N65" s="47" t="s">
        <v>31</v>
      </c>
      <c r="O65" s="48" t="s">
        <v>157</v>
      </c>
      <c r="P65" s="49" t="s">
        <v>158</v>
      </c>
    </row>
    <row r="66" spans="1:16" ht="12.75" customHeight="1" thickBot="1">
      <c r="A66" s="12" t="str">
        <f t="shared" si="6"/>
        <v>BAVM 59 </v>
      </c>
      <c r="B66" s="3" t="str">
        <f t="shared" si="7"/>
        <v>I</v>
      </c>
      <c r="C66" s="12">
        <f t="shared" si="8"/>
        <v>48281.466</v>
      </c>
      <c r="D66" s="15" t="str">
        <f t="shared" si="9"/>
        <v>vis</v>
      </c>
      <c r="E66" s="45">
        <f>VLOOKUP(C66,A!C$21:E$973,3,FALSE)</f>
        <v>98.99978546995004</v>
      </c>
      <c r="F66" s="3" t="s">
        <v>72</v>
      </c>
      <c r="G66" s="15" t="str">
        <f t="shared" si="10"/>
        <v>48281.4660</v>
      </c>
      <c r="H66" s="12">
        <f t="shared" si="11"/>
        <v>-1000</v>
      </c>
      <c r="I66" s="46" t="s">
        <v>198</v>
      </c>
      <c r="J66" s="47" t="s">
        <v>199</v>
      </c>
      <c r="K66" s="46">
        <v>-1000</v>
      </c>
      <c r="L66" s="46" t="s">
        <v>200</v>
      </c>
      <c r="M66" s="47" t="s">
        <v>138</v>
      </c>
      <c r="N66" s="47" t="s">
        <v>162</v>
      </c>
      <c r="O66" s="48" t="s">
        <v>157</v>
      </c>
      <c r="P66" s="49" t="s">
        <v>158</v>
      </c>
    </row>
    <row r="67" spans="1:16" ht="12.75" customHeight="1" thickBot="1">
      <c r="A67" s="12" t="str">
        <f t="shared" si="6"/>
        <v>BAVM 60 </v>
      </c>
      <c r="B67" s="3" t="str">
        <f t="shared" si="7"/>
        <v>II</v>
      </c>
      <c r="C67" s="12">
        <f t="shared" si="8"/>
        <v>48490.4565</v>
      </c>
      <c r="D67" s="15" t="str">
        <f t="shared" si="9"/>
        <v>vis</v>
      </c>
      <c r="E67" s="45">
        <f>VLOOKUP(C67,A!C$21:E$973,3,FALSE)</f>
        <v>148.4999150584165</v>
      </c>
      <c r="F67" s="3" t="s">
        <v>72</v>
      </c>
      <c r="G67" s="15" t="str">
        <f t="shared" si="10"/>
        <v>48490.4565</v>
      </c>
      <c r="H67" s="12">
        <f t="shared" si="11"/>
        <v>-950.5</v>
      </c>
      <c r="I67" s="46" t="s">
        <v>209</v>
      </c>
      <c r="J67" s="47" t="s">
        <v>210</v>
      </c>
      <c r="K67" s="46">
        <v>-950.5</v>
      </c>
      <c r="L67" s="46" t="s">
        <v>211</v>
      </c>
      <c r="M67" s="47" t="s">
        <v>138</v>
      </c>
      <c r="N67" s="47" t="s">
        <v>178</v>
      </c>
      <c r="O67" s="48" t="s">
        <v>157</v>
      </c>
      <c r="P67" s="49" t="s">
        <v>212</v>
      </c>
    </row>
    <row r="68" spans="1:16" ht="12.75" customHeight="1" thickBot="1">
      <c r="A68" s="12" t="str">
        <f t="shared" si="6"/>
        <v>BAVM 60 </v>
      </c>
      <c r="B68" s="3" t="str">
        <f t="shared" si="7"/>
        <v>II</v>
      </c>
      <c r="C68" s="12">
        <f t="shared" si="8"/>
        <v>48490.4571</v>
      </c>
      <c r="D68" s="15" t="str">
        <f t="shared" si="9"/>
        <v>vis</v>
      </c>
      <c r="E68" s="45">
        <f>VLOOKUP(C68,A!C$21:E$973,3,FALSE)</f>
        <v>148.50005717051116</v>
      </c>
      <c r="F68" s="3" t="s">
        <v>72</v>
      </c>
      <c r="G68" s="15" t="str">
        <f t="shared" si="10"/>
        <v>48490.4571</v>
      </c>
      <c r="H68" s="12">
        <f t="shared" si="11"/>
        <v>-950.5</v>
      </c>
      <c r="I68" s="46" t="s">
        <v>213</v>
      </c>
      <c r="J68" s="47" t="s">
        <v>214</v>
      </c>
      <c r="K68" s="46">
        <v>-950.5</v>
      </c>
      <c r="L68" s="46" t="s">
        <v>215</v>
      </c>
      <c r="M68" s="47" t="s">
        <v>138</v>
      </c>
      <c r="N68" s="47" t="s">
        <v>162</v>
      </c>
      <c r="O68" s="48" t="s">
        <v>157</v>
      </c>
      <c r="P68" s="49" t="s">
        <v>212</v>
      </c>
    </row>
    <row r="69" spans="1:16" ht="12.75" customHeight="1" thickBot="1">
      <c r="A69" s="12" t="str">
        <f t="shared" si="6"/>
        <v>BAVM 60 </v>
      </c>
      <c r="B69" s="3" t="str">
        <f t="shared" si="7"/>
        <v>I</v>
      </c>
      <c r="C69" s="12">
        <f t="shared" si="8"/>
        <v>48509.4549</v>
      </c>
      <c r="D69" s="15" t="str">
        <f t="shared" si="9"/>
        <v>vis</v>
      </c>
      <c r="E69" s="45">
        <f>VLOOKUP(C69,A!C$21:E$973,3,FALSE)</f>
        <v>152.9997524288872</v>
      </c>
      <c r="F69" s="3" t="s">
        <v>72</v>
      </c>
      <c r="G69" s="15" t="str">
        <f t="shared" si="10"/>
        <v>48509.4549</v>
      </c>
      <c r="H69" s="12">
        <f t="shared" si="11"/>
        <v>-946</v>
      </c>
      <c r="I69" s="46" t="s">
        <v>224</v>
      </c>
      <c r="J69" s="47" t="s">
        <v>225</v>
      </c>
      <c r="K69" s="46">
        <v>-946</v>
      </c>
      <c r="L69" s="46" t="s">
        <v>226</v>
      </c>
      <c r="M69" s="47" t="s">
        <v>138</v>
      </c>
      <c r="N69" s="47" t="s">
        <v>162</v>
      </c>
      <c r="O69" s="48" t="s">
        <v>157</v>
      </c>
      <c r="P69" s="49" t="s">
        <v>212</v>
      </c>
    </row>
    <row r="70" spans="1:16" ht="12.75" customHeight="1" thickBot="1">
      <c r="A70" s="12" t="str">
        <f t="shared" si="6"/>
        <v>BAVM 60 </v>
      </c>
      <c r="B70" s="3" t="str">
        <f t="shared" si="7"/>
        <v>I</v>
      </c>
      <c r="C70" s="12">
        <f t="shared" si="8"/>
        <v>48509.4549</v>
      </c>
      <c r="D70" s="15" t="str">
        <f t="shared" si="9"/>
        <v>vis</v>
      </c>
      <c r="E70" s="45">
        <f>VLOOKUP(C70,A!C$21:E$973,3,FALSE)</f>
        <v>152.9997524288872</v>
      </c>
      <c r="F70" s="3" t="s">
        <v>72</v>
      </c>
      <c r="G70" s="15" t="str">
        <f t="shared" si="10"/>
        <v>48509.4549</v>
      </c>
      <c r="H70" s="12">
        <f t="shared" si="11"/>
        <v>-946</v>
      </c>
      <c r="I70" s="46" t="s">
        <v>224</v>
      </c>
      <c r="J70" s="47" t="s">
        <v>225</v>
      </c>
      <c r="K70" s="46">
        <v>-946</v>
      </c>
      <c r="L70" s="46" t="s">
        <v>226</v>
      </c>
      <c r="M70" s="47" t="s">
        <v>138</v>
      </c>
      <c r="N70" s="47" t="s">
        <v>31</v>
      </c>
      <c r="O70" s="48" t="s">
        <v>157</v>
      </c>
      <c r="P70" s="49" t="s">
        <v>212</v>
      </c>
    </row>
    <row r="71" spans="1:16" ht="12.75" customHeight="1" thickBot="1">
      <c r="A71" s="12" t="str">
        <f t="shared" si="6"/>
        <v> MVS 12.141 </v>
      </c>
      <c r="B71" s="3" t="str">
        <f t="shared" si="7"/>
        <v>I</v>
      </c>
      <c r="C71" s="12">
        <f t="shared" si="8"/>
        <v>48509.475</v>
      </c>
      <c r="D71" s="15" t="str">
        <f t="shared" si="9"/>
        <v>vis</v>
      </c>
      <c r="E71" s="45">
        <f>VLOOKUP(C71,A!C$21:E$973,3,FALSE)</f>
        <v>153.00451318406414</v>
      </c>
      <c r="F71" s="3" t="s">
        <v>72</v>
      </c>
      <c r="G71" s="15" t="str">
        <f t="shared" si="10"/>
        <v>48509.475</v>
      </c>
      <c r="H71" s="12">
        <f t="shared" si="11"/>
        <v>-946</v>
      </c>
      <c r="I71" s="46" t="s">
        <v>227</v>
      </c>
      <c r="J71" s="47" t="s">
        <v>228</v>
      </c>
      <c r="K71" s="46">
        <v>-946</v>
      </c>
      <c r="L71" s="46" t="s">
        <v>229</v>
      </c>
      <c r="M71" s="47" t="s">
        <v>133</v>
      </c>
      <c r="N71" s="47"/>
      <c r="O71" s="48" t="s">
        <v>230</v>
      </c>
      <c r="P71" s="48" t="s">
        <v>231</v>
      </c>
    </row>
    <row r="72" spans="1:16" ht="12.75" customHeight="1" thickBot="1">
      <c r="A72" s="12" t="str">
        <f t="shared" si="6"/>
        <v> BBS 103 </v>
      </c>
      <c r="B72" s="3" t="str">
        <f t="shared" si="7"/>
        <v>I</v>
      </c>
      <c r="C72" s="12">
        <f t="shared" si="8"/>
        <v>49058.3179</v>
      </c>
      <c r="D72" s="15" t="str">
        <f t="shared" si="9"/>
        <v>vis</v>
      </c>
      <c r="E72" s="45">
        <f>VLOOKUP(C72,A!C$21:E$973,3,FALSE)</f>
        <v>282.9998702635003</v>
      </c>
      <c r="F72" s="3" t="s">
        <v>72</v>
      </c>
      <c r="G72" s="15" t="str">
        <f t="shared" si="10"/>
        <v>49058.3179</v>
      </c>
      <c r="H72" s="12">
        <f t="shared" si="11"/>
        <v>-816</v>
      </c>
      <c r="I72" s="46" t="s">
        <v>256</v>
      </c>
      <c r="J72" s="47" t="s">
        <v>257</v>
      </c>
      <c r="K72" s="46">
        <v>-816</v>
      </c>
      <c r="L72" s="46" t="s">
        <v>211</v>
      </c>
      <c r="M72" s="47" t="s">
        <v>138</v>
      </c>
      <c r="N72" s="47" t="s">
        <v>31</v>
      </c>
      <c r="O72" s="48" t="s">
        <v>258</v>
      </c>
      <c r="P72" s="48" t="s">
        <v>249</v>
      </c>
    </row>
    <row r="73" spans="1:16" ht="12.75" customHeight="1" thickBot="1">
      <c r="A73" s="12" t="str">
        <f t="shared" si="6"/>
        <v>BAVM 68 </v>
      </c>
      <c r="B73" s="3" t="str">
        <f t="shared" si="7"/>
        <v>I</v>
      </c>
      <c r="C73" s="12">
        <f t="shared" si="8"/>
        <v>49214.5317</v>
      </c>
      <c r="D73" s="15" t="str">
        <f t="shared" si="9"/>
        <v>vis</v>
      </c>
      <c r="E73" s="45">
        <f>VLOOKUP(C73,A!C$21:E$973,3,FALSE)</f>
        <v>319.99965419390224</v>
      </c>
      <c r="F73" s="3" t="s">
        <v>72</v>
      </c>
      <c r="G73" s="15" t="str">
        <f t="shared" si="10"/>
        <v>49214.5317</v>
      </c>
      <c r="H73" s="12">
        <f t="shared" si="11"/>
        <v>-779</v>
      </c>
      <c r="I73" s="46" t="s">
        <v>259</v>
      </c>
      <c r="J73" s="47" t="s">
        <v>260</v>
      </c>
      <c r="K73" s="46">
        <v>-779</v>
      </c>
      <c r="L73" s="46" t="s">
        <v>197</v>
      </c>
      <c r="M73" s="47" t="s">
        <v>138</v>
      </c>
      <c r="N73" s="47" t="s">
        <v>31</v>
      </c>
      <c r="O73" s="48" t="s">
        <v>157</v>
      </c>
      <c r="P73" s="49" t="s">
        <v>261</v>
      </c>
    </row>
    <row r="74" spans="1:16" ht="12.75" customHeight="1" thickBot="1">
      <c r="A74" s="12" t="str">
        <f t="shared" si="6"/>
        <v>BAVM 68 </v>
      </c>
      <c r="B74" s="3" t="str">
        <f t="shared" si="7"/>
        <v>I</v>
      </c>
      <c r="C74" s="12">
        <f t="shared" si="8"/>
        <v>49214.5319</v>
      </c>
      <c r="D74" s="15" t="str">
        <f t="shared" si="9"/>
        <v>vis</v>
      </c>
      <c r="E74" s="45">
        <f>VLOOKUP(C74,A!C$21:E$973,3,FALSE)</f>
        <v>319.9997015646011</v>
      </c>
      <c r="F74" s="3" t="s">
        <v>72</v>
      </c>
      <c r="G74" s="15" t="str">
        <f t="shared" si="10"/>
        <v>49214.5319</v>
      </c>
      <c r="H74" s="12">
        <f t="shared" si="11"/>
        <v>-779</v>
      </c>
      <c r="I74" s="46" t="s">
        <v>262</v>
      </c>
      <c r="J74" s="47" t="s">
        <v>260</v>
      </c>
      <c r="K74" s="46">
        <v>-779</v>
      </c>
      <c r="L74" s="46" t="s">
        <v>226</v>
      </c>
      <c r="M74" s="47" t="s">
        <v>138</v>
      </c>
      <c r="N74" s="47" t="s">
        <v>162</v>
      </c>
      <c r="O74" s="48" t="s">
        <v>157</v>
      </c>
      <c r="P74" s="49" t="s">
        <v>261</v>
      </c>
    </row>
    <row r="75" spans="1:16" ht="12.75" customHeight="1" thickBot="1">
      <c r="A75" s="12" t="str">
        <f t="shared" si="6"/>
        <v>BAVM 68 </v>
      </c>
      <c r="B75" s="3" t="str">
        <f t="shared" si="7"/>
        <v>II</v>
      </c>
      <c r="C75" s="12">
        <f t="shared" si="8"/>
        <v>49250.419</v>
      </c>
      <c r="D75" s="15" t="str">
        <f t="shared" si="9"/>
        <v>vis</v>
      </c>
      <c r="E75" s="45">
        <f>VLOOKUP(C75,A!C$21:E$973,3,FALSE)</f>
        <v>328.4996864947977</v>
      </c>
      <c r="F75" s="3" t="s">
        <v>72</v>
      </c>
      <c r="G75" s="15" t="str">
        <f t="shared" si="10"/>
        <v>49250.4190</v>
      </c>
      <c r="H75" s="12">
        <f t="shared" si="11"/>
        <v>-770.5</v>
      </c>
      <c r="I75" s="46" t="s">
        <v>263</v>
      </c>
      <c r="J75" s="47" t="s">
        <v>264</v>
      </c>
      <c r="K75" s="46">
        <v>-770.5</v>
      </c>
      <c r="L75" s="46" t="s">
        <v>226</v>
      </c>
      <c r="M75" s="47" t="s">
        <v>138</v>
      </c>
      <c r="N75" s="47" t="s">
        <v>31</v>
      </c>
      <c r="O75" s="48" t="s">
        <v>157</v>
      </c>
      <c r="P75" s="49" t="s">
        <v>261</v>
      </c>
    </row>
    <row r="76" spans="1:16" ht="12.75" customHeight="1" thickBot="1">
      <c r="A76" s="12" t="str">
        <f t="shared" si="6"/>
        <v>BAVM 68 </v>
      </c>
      <c r="B76" s="3" t="str">
        <f t="shared" si="7"/>
        <v>II</v>
      </c>
      <c r="C76" s="12">
        <f t="shared" si="8"/>
        <v>49250.4192</v>
      </c>
      <c r="D76" s="15" t="str">
        <f t="shared" si="9"/>
        <v>vis</v>
      </c>
      <c r="E76" s="45">
        <f>VLOOKUP(C76,A!C$21:E$973,3,FALSE)</f>
        <v>328.49973386549476</v>
      </c>
      <c r="F76" s="3" t="s">
        <v>72</v>
      </c>
      <c r="G76" s="15" t="str">
        <f t="shared" si="10"/>
        <v>49250.4192</v>
      </c>
      <c r="H76" s="12">
        <f t="shared" si="11"/>
        <v>-770.5</v>
      </c>
      <c r="I76" s="46" t="s">
        <v>265</v>
      </c>
      <c r="J76" s="47" t="s">
        <v>264</v>
      </c>
      <c r="K76" s="46">
        <v>-770.5</v>
      </c>
      <c r="L76" s="46" t="s">
        <v>266</v>
      </c>
      <c r="M76" s="47" t="s">
        <v>138</v>
      </c>
      <c r="N76" s="47" t="s">
        <v>162</v>
      </c>
      <c r="O76" s="48" t="s">
        <v>157</v>
      </c>
      <c r="P76" s="49" t="s">
        <v>261</v>
      </c>
    </row>
    <row r="77" spans="1:16" ht="12.75" customHeight="1" thickBot="1">
      <c r="A77" s="12" t="str">
        <f t="shared" si="6"/>
        <v>BAVM 68 </v>
      </c>
      <c r="B77" s="3" t="str">
        <f t="shared" si="7"/>
        <v>II</v>
      </c>
      <c r="C77" s="12">
        <f t="shared" si="8"/>
        <v>49288.4175</v>
      </c>
      <c r="D77" s="15" t="str">
        <f t="shared" si="9"/>
        <v>vis</v>
      </c>
      <c r="E77" s="45">
        <f>VLOOKUP(C77,A!C$21:E$973,3,FALSE)</f>
        <v>337.4997638866763</v>
      </c>
      <c r="F77" s="3" t="s">
        <v>72</v>
      </c>
      <c r="G77" s="15" t="str">
        <f t="shared" si="10"/>
        <v>49288.4175</v>
      </c>
      <c r="H77" s="12">
        <f t="shared" si="11"/>
        <v>-761.5</v>
      </c>
      <c r="I77" s="46" t="s">
        <v>267</v>
      </c>
      <c r="J77" s="47" t="s">
        <v>268</v>
      </c>
      <c r="K77" s="46">
        <v>-761.5</v>
      </c>
      <c r="L77" s="46" t="s">
        <v>189</v>
      </c>
      <c r="M77" s="47" t="s">
        <v>138</v>
      </c>
      <c r="N77" s="47" t="s">
        <v>178</v>
      </c>
      <c r="O77" s="48" t="s">
        <v>157</v>
      </c>
      <c r="P77" s="49" t="s">
        <v>261</v>
      </c>
    </row>
    <row r="78" spans="1:16" ht="12.75" customHeight="1" thickBot="1">
      <c r="A78" s="12" t="str">
        <f t="shared" si="6"/>
        <v>BAVM 68 </v>
      </c>
      <c r="B78" s="3" t="str">
        <f t="shared" si="7"/>
        <v>II</v>
      </c>
      <c r="C78" s="12">
        <f t="shared" si="8"/>
        <v>49288.418</v>
      </c>
      <c r="D78" s="15" t="str">
        <f t="shared" si="9"/>
        <v>vis</v>
      </c>
      <c r="E78" s="45">
        <f>VLOOKUP(C78,A!C$21:E$973,3,FALSE)</f>
        <v>337.49988231342076</v>
      </c>
      <c r="F78" s="3" t="s">
        <v>72</v>
      </c>
      <c r="G78" s="15" t="str">
        <f t="shared" si="10"/>
        <v>49288.4180</v>
      </c>
      <c r="H78" s="12">
        <f t="shared" si="11"/>
        <v>-761.5</v>
      </c>
      <c r="I78" s="46" t="s">
        <v>269</v>
      </c>
      <c r="J78" s="47" t="s">
        <v>268</v>
      </c>
      <c r="K78" s="46">
        <v>-761.5</v>
      </c>
      <c r="L78" s="46" t="s">
        <v>270</v>
      </c>
      <c r="M78" s="47" t="s">
        <v>138</v>
      </c>
      <c r="N78" s="47" t="s">
        <v>162</v>
      </c>
      <c r="O78" s="48" t="s">
        <v>157</v>
      </c>
      <c r="P78" s="49" t="s">
        <v>261</v>
      </c>
    </row>
    <row r="79" spans="1:16" ht="12.75" customHeight="1" thickBot="1">
      <c r="A79" s="12" t="str">
        <f t="shared" si="6"/>
        <v>BAVM 79 </v>
      </c>
      <c r="B79" s="3" t="str">
        <f t="shared" si="7"/>
        <v>II</v>
      </c>
      <c r="C79" s="12">
        <f t="shared" si="8"/>
        <v>49685.301</v>
      </c>
      <c r="D79" s="15" t="str">
        <f t="shared" si="9"/>
        <v>vis</v>
      </c>
      <c r="E79" s="45">
        <f>VLOOKUP(C79,A!C$21:E$973,3,FALSE)</f>
        <v>431.5030065293991</v>
      </c>
      <c r="F79" s="3" t="s">
        <v>72</v>
      </c>
      <c r="G79" s="15" t="str">
        <f t="shared" si="10"/>
        <v>49685.301</v>
      </c>
      <c r="H79" s="12">
        <f t="shared" si="11"/>
        <v>-667.5</v>
      </c>
      <c r="I79" s="46" t="s">
        <v>275</v>
      </c>
      <c r="J79" s="47" t="s">
        <v>276</v>
      </c>
      <c r="K79" s="46">
        <v>-667.5</v>
      </c>
      <c r="L79" s="46" t="s">
        <v>277</v>
      </c>
      <c r="M79" s="47" t="s">
        <v>133</v>
      </c>
      <c r="N79" s="47"/>
      <c r="O79" s="48" t="s">
        <v>230</v>
      </c>
      <c r="P79" s="49" t="s">
        <v>278</v>
      </c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</sheetData>
  <sheetProtection/>
  <hyperlinks>
    <hyperlink ref="P46" r:id="rId1" display="http://www.konkoly.hu/cgi-bin/IBVS?3442"/>
    <hyperlink ref="P47" r:id="rId2" display="http://www.konkoly.hu/cgi-bin/IBVS?3442"/>
    <hyperlink ref="P48" r:id="rId3" display="http://www.konkoly.hu/cgi-bin/IBVS?3442"/>
    <hyperlink ref="P49" r:id="rId4" display="http://www.konkoly.hu/cgi-bin/IBVS?3442"/>
    <hyperlink ref="P50" r:id="rId5" display="http://www.konkoly.hu/cgi-bin/IBVS?3442"/>
    <hyperlink ref="P51" r:id="rId6" display="http://www.konkoly.hu/cgi-bin/IBVS?3442"/>
    <hyperlink ref="P11" r:id="rId7" display="http://www.konkoly.hu/cgi-bin/IBVS?3479"/>
    <hyperlink ref="P52" r:id="rId8" display="http://www.konkoly.hu/cgi-bin/IBVS?3442"/>
    <hyperlink ref="P53" r:id="rId9" display="http://www.konkoly.hu/cgi-bin/IBVS?3442"/>
    <hyperlink ref="P12" r:id="rId10" display="http://www.konkoly.hu/cgi-bin/IBVS?3479"/>
    <hyperlink ref="P54" r:id="rId11" display="http://www.konkoly.hu/cgi-bin/IBVS?3442"/>
    <hyperlink ref="P55" r:id="rId12" display="http://www.bav-astro.de/sfs/BAVM_link.php?BAVMnr=59"/>
    <hyperlink ref="P56" r:id="rId13" display="http://www.bav-astro.de/sfs/BAVM_link.php?BAVMnr=59"/>
    <hyperlink ref="P57" r:id="rId14" display="http://www.bav-astro.de/sfs/BAVM_link.php?BAVMnr=59"/>
    <hyperlink ref="P61" r:id="rId15" display="http://www.bav-astro.de/sfs/BAVM_link.php?BAVMnr=59"/>
    <hyperlink ref="P62" r:id="rId16" display="http://www.bav-astro.de/sfs/BAVM_link.php?BAVMnr=59"/>
    <hyperlink ref="P65" r:id="rId17" display="http://www.bav-astro.de/sfs/BAVM_link.php?BAVMnr=59"/>
    <hyperlink ref="P66" r:id="rId18" display="http://www.bav-astro.de/sfs/BAVM_link.php?BAVMnr=59"/>
    <hyperlink ref="P67" r:id="rId19" display="http://www.bav-astro.de/sfs/BAVM_link.php?BAVMnr=60"/>
    <hyperlink ref="P68" r:id="rId20" display="http://www.bav-astro.de/sfs/BAVM_link.php?BAVMnr=60"/>
    <hyperlink ref="P69" r:id="rId21" display="http://www.bav-astro.de/sfs/BAVM_link.php?BAVMnr=60"/>
    <hyperlink ref="P70" r:id="rId22" display="http://www.bav-astro.de/sfs/BAVM_link.php?BAVMnr=60"/>
    <hyperlink ref="P73" r:id="rId23" display="http://www.bav-astro.de/sfs/BAVM_link.php?BAVMnr=68"/>
    <hyperlink ref="P74" r:id="rId24" display="http://www.bav-astro.de/sfs/BAVM_link.php?BAVMnr=68"/>
    <hyperlink ref="P75" r:id="rId25" display="http://www.bav-astro.de/sfs/BAVM_link.php?BAVMnr=68"/>
    <hyperlink ref="P76" r:id="rId26" display="http://www.bav-astro.de/sfs/BAVM_link.php?BAVMnr=68"/>
    <hyperlink ref="P77" r:id="rId27" display="http://www.bav-astro.de/sfs/BAVM_link.php?BAVMnr=68"/>
    <hyperlink ref="P78" r:id="rId28" display="http://www.bav-astro.de/sfs/BAVM_link.php?BAVMnr=68"/>
    <hyperlink ref="P79" r:id="rId29" display="http://www.bav-astro.de/sfs/BAVM_link.php?BAVMnr=79"/>
    <hyperlink ref="P29" r:id="rId30" display="http://www.bav-astro.de/sfs/BAVM_link.php?BAVMnr=118"/>
    <hyperlink ref="P30" r:id="rId31" display="http://www.bav-astro.de/sfs/BAVM_link.php?BAVMnr=204"/>
    <hyperlink ref="P31" r:id="rId32" display="http://www.bav-astro.de/sfs/BAVM_link.php?BAVMnr=234"/>
    <hyperlink ref="P32" r:id="rId33" display="http://www.bav-astro.de/sfs/BAVM_link.php?BAVMnr=234"/>
    <hyperlink ref="P33" r:id="rId34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