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ctive 1" sheetId="1" r:id="rId1"/>
    <sheet name="Active 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<sst xmlns="http://schemas.openxmlformats.org/spreadsheetml/2006/main" count="351" uniqueCount="116">
  <si>
    <t>V0737 Per / GSC 2359-0782</t>
  </si>
  <si>
    <t>EW/KW</t>
  </si>
  <si>
    <t>IBVS 5630</t>
  </si>
  <si>
    <t>not avail.</t>
  </si>
  <si>
    <t>System Type:</t>
  </si>
  <si>
    <t>GCVS 4 Eph.</t>
  </si>
  <si>
    <t>My time zone &gt;&gt;&gt;&gt;&gt;</t>
  </si>
  <si>
    <t>(PST=8, PDT=MDT=7, MDT=CST=6, etc.)</t>
  </si>
  <si>
    <t>--- Working ----</t>
  </si>
  <si>
    <t>Epoch =</t>
  </si>
  <si>
    <t>Period =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</si>
  <si>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</si>
  <si>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</si>
  <si>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</si>
  <si>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</si>
  <si>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</si>
  <si>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</si>
  <si>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</si>
  <si>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</si>
  <si>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</si>
  <si>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</si>
  <si>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</si>
  <si>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</si>
  <si>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</si>
  <si>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</si>
  <si>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</si>
  <si>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</si>
  <si>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</si>
  <si>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</si>
  <si>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</si>
  <si>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</si>
  <si>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</si>
  <si>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</si>
  <si>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</si>
  <si>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</si>
  <si>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</si>
  <si>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</si>
  <si>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</si>
  <si>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S5</t>
  </si>
  <si>
    <t>S6</t>
  </si>
  <si>
    <t>Misc</t>
  </si>
  <si>
    <t>Lin Fit</t>
  </si>
  <si>
    <t>Q. Fit</t>
  </si>
  <si>
    <t>Date</t>
  </si>
  <si>
    <t>IBVS 5894</t>
  </si>
  <si>
    <t>I</t>
  </si>
  <si>
    <t>IBVS 5920</t>
  </si>
  <si>
    <t>II</t>
  </si>
  <si>
    <t>OEJV 0137</t>
  </si>
  <si>
    <t>IBVS 5960</t>
  </si>
  <si>
    <t>IBVS 6011</t>
  </si>
  <si>
    <t>OEJV 0160</t>
  </si>
  <si>
    <t>IBVS 6042</t>
  </si>
  <si>
    <t>OEJV 0168</t>
  </si>
  <si>
    <t>OEJV 0179</t>
  </si>
  <si>
    <t>Hu  et al. (2018</t>
  </si>
  <si>
    <t>JAVSO..44…69</t>
  </si>
  <si>
    <t>JAVSO..45..121</t>
  </si>
  <si>
    <t>OEJV 0211</t>
  </si>
  <si>
    <t>Data from Hu et al., 2018 NewA, 65, 52</t>
  </si>
  <si>
    <t>Otero and Wils (2005</t>
  </si>
  <si>
    <t>C</t>
  </si>
  <si>
    <t>–</t>
  </si>
  <si>
    <t>−12813.0</t>
  </si>
  <si>
    <t>Otero</t>
  </si>
  <si>
    <t>and</t>
  </si>
  <si>
    <t>Wils</t>
  </si>
  <si>
    <t>(2005</t>
  </si>
  <si>
    <t>Diethelm   (2009</t>
  </si>
  <si>
    <t>±</t>
  </si>
  <si>
    <t>−3819.5</t>
  </si>
  <si>
    <t>Diethelm</t>
  </si>
  <si>
    <t>(2009</t>
  </si>
  <si>
    <t>Diethelm   (2010</t>
  </si>
  <si>
    <t>−3017.0</t>
  </si>
  <si>
    <t>−0.00160</t>
  </si>
  <si>
    <t>(2010</t>
  </si>
  <si>
    <t>Brát et al. (2011</t>
  </si>
  <si>
    <t>−2216.0</t>
  </si>
  <si>
    <t>−0.00025</t>
  </si>
  <si>
    <t>Brát</t>
  </si>
  <si>
    <t>et</t>
  </si>
  <si>
    <t>al.</t>
  </si>
  <si>
    <t>(2011</t>
  </si>
  <si>
    <t>−2047.0</t>
  </si>
  <si>
    <t>−0.00006</t>
  </si>
  <si>
    <t>−2009.0</t>
  </si>
  <si>
    <t>−2003.5</t>
  </si>
  <si>
    <t>−0.00057</t>
  </si>
  <si>
    <t>Diethelm   (2011</t>
  </si>
  <si>
    <t>−1999.5</t>
  </si>
  <si>
    <t>Diethelm   (2012</t>
  </si>
  <si>
    <t>−1047.5</t>
  </si>
  <si>
    <t>−0.00082</t>
  </si>
  <si>
    <t>(2012</t>
  </si>
  <si>
    <t>Hoňková et al. (2013</t>
  </si>
  <si>
    <t>−983.5</t>
  </si>
  <si>
    <t>−0.00043</t>
  </si>
  <si>
    <t>Hoňková</t>
  </si>
  <si>
    <t>(2013</t>
  </si>
  <si>
    <t>−959.0</t>
  </si>
  <si>
    <t>Diethelm   (2013</t>
  </si>
  <si>
    <t>−0.00086</t>
  </si>
  <si>
    <t>Hoňková et al. (2015</t>
  </si>
  <si>
    <t>−0.00035</t>
  </si>
  <si>
    <t>(2015</t>
  </si>
  <si>
    <t>Juryšek et al. (2017</t>
  </si>
  <si>
    <t>Juryšek</t>
  </si>
  <si>
    <t>(2017</t>
  </si>
  <si>
    <t xml:space="preserve">Hu </t>
  </si>
  <si>
    <t>(2018</t>
  </si>
  <si>
    <t>−0.00037</t>
  </si>
  <si>
    <t>−0.00036</t>
  </si>
  <si>
    <t>Samolyk   (2016</t>
  </si>
  <si>
    <t>Samolyk</t>
  </si>
  <si>
    <t>(2016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</si>
</sst>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  <numFmt numFmtId="167" formatCode="mm/dd/yy\ hh:mm\ AM/PM"/>
    <numFmt numFmtId="168" formatCode="dd/mm/yyyy"/>
  </numFmts>
  <fonts count="50">
    <font>
      <sz val="10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9"/>
      <color indexed="12"/>
      <name val="CourierNewPSMT"/>
      <family val="3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8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0" fillId="0" borderId="14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0" fillId="0" borderId="0" xfId="0" applyAlignment="1">
      <alignment horizontal="center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165" fontId="4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60" applyFont="1">
      <alignment/>
      <protection/>
    </xf>
    <xf numFmtId="0" fontId="2" fillId="0" borderId="0" xfId="60" applyFont="1" applyAlignment="1">
      <alignment horizontal="center"/>
      <protection/>
    </xf>
    <xf numFmtId="0" fontId="2" fillId="0" borderId="0" xfId="60" applyFont="1" applyAlignment="1">
      <alignment horizontal="left"/>
      <protection/>
    </xf>
    <xf numFmtId="0" fontId="4" fillId="0" borderId="0" xfId="0" applyFont="1" applyAlignment="1">
      <alignment horizontal="left"/>
    </xf>
    <xf numFmtId="0" fontId="10" fillId="0" borderId="0" xfId="59" applyFont="1" applyAlignment="1">
      <alignment horizontal="left" vertical="center"/>
      <protection/>
    </xf>
    <xf numFmtId="0" fontId="10" fillId="0" borderId="0" xfId="59" applyFont="1" applyAlignment="1">
      <alignment horizontal="center" vertical="center"/>
      <protection/>
    </xf>
    <xf numFmtId="0" fontId="10" fillId="0" borderId="0" xfId="59" applyFont="1" applyAlignment="1">
      <alignment horizontal="left"/>
      <protection/>
    </xf>
    <xf numFmtId="0" fontId="11" fillId="0" borderId="0" xfId="59" applyFont="1">
      <alignment/>
      <protection/>
    </xf>
    <xf numFmtId="0" fontId="11" fillId="0" borderId="0" xfId="59" applyFont="1" applyAlignment="1">
      <alignment horizontal="center"/>
      <protection/>
    </xf>
    <xf numFmtId="0" fontId="11" fillId="0" borderId="0" xfId="59" applyFont="1" applyAlignment="1">
      <alignment horizontal="left"/>
      <protection/>
    </xf>
    <xf numFmtId="167" fontId="4" fillId="0" borderId="0" xfId="0" applyNumberFormat="1" applyFont="1" applyAlignment="1">
      <alignment vertical="top"/>
    </xf>
    <xf numFmtId="0" fontId="7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13" fillId="0" borderId="0" xfId="0" applyFont="1" applyAlignment="1">
      <alignment/>
    </xf>
    <xf numFmtId="168" fontId="0" fillId="0" borderId="0" xfId="0" applyNumberForma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A" xfId="59"/>
    <cellStyle name="Normal_A_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V0737 Per -- O-C Diagr.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8775"/>
          <c:w val="0.907"/>
          <c:h val="0.68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'Active 1'!$F$21:$F$42</c:f>
              <c:numCache/>
            </c:numRef>
          </c:xVal>
          <c:yVal>
            <c:numRef>
              <c:f>'Active 1'!$H$21:$H$42</c:f>
              <c:numCache/>
            </c:numRef>
          </c:yVal>
          <c:smooth val="0"/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'Active 1'!$F$21:$F$42</c:f>
              <c:numCache/>
            </c:numRef>
          </c:xVal>
          <c:yVal>
            <c:numRef>
              <c:f>'Active 1'!$I$21:$I$42</c:f>
              <c:numCache/>
            </c:numRef>
          </c:yVal>
          <c:smooth val="0"/>
        </c:ser>
        <c:ser>
          <c:idx val="2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'Active 1'!$F$21:$F$42</c:f>
              <c:numCache/>
            </c:numRef>
          </c:xVal>
          <c:yVal>
            <c:numRef>
              <c:f>'Active 1'!$J$21:$J$42</c:f>
              <c:numCache/>
            </c:numRef>
          </c:yVal>
          <c:smooth val="0"/>
        </c:ser>
        <c:ser>
          <c:idx val="3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1'!$F$21:$F$42</c:f>
              <c:numCache/>
            </c:numRef>
          </c:xVal>
          <c:yVal>
            <c:numRef>
              <c:f>'Active 1'!$K$21:$K$42</c:f>
              <c:numCache/>
            </c:numRef>
          </c:yVal>
          <c:smooth val="0"/>
        </c:ser>
        <c:ser>
          <c:idx val="4"/>
          <c:order val="4"/>
          <c:tx>
            <c:strRef>
              <c:f>'Active 1'!$L$20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'Active 1'!$F$21:$F$42</c:f>
              <c:numCache/>
            </c:numRef>
          </c:xVal>
          <c:yVal>
            <c:numRef>
              <c:f>'Active 1'!$L$21:$L$42</c:f>
              <c:numCache/>
            </c:numRef>
          </c:yVal>
          <c:smooth val="0"/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'Active 1'!$F$21:$F$42</c:f>
              <c:numCache/>
            </c:numRef>
          </c:xVal>
          <c:yVal>
            <c:numRef>
              <c:f>'Active 1'!$M$21:$M$42</c:f>
              <c:numCache/>
            </c:numRef>
          </c:yVal>
          <c:smooth val="0"/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'Active 1'!$F$21:$F$42</c:f>
              <c:numCache/>
            </c:numRef>
          </c:xVal>
          <c:yVal>
            <c:numRef>
              <c:f>'Active 1'!$N$21:$N$42</c:f>
              <c:numCache/>
            </c:numRef>
          </c:yVal>
          <c:smooth val="0"/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'Active 1'!$F$21:$F$42</c:f>
              <c:numCache/>
            </c:numRef>
          </c:xVal>
          <c:yVal>
            <c:numRef>
              <c:f>'Active 1'!$O$21:$O$42</c:f>
              <c:numCache/>
            </c:numRef>
          </c:yVal>
          <c:smooth val="0"/>
        </c:ser>
        <c:axId val="9788182"/>
        <c:axId val="20984775"/>
      </c:scatterChart>
      <c:valAx>
        <c:axId val="9788182"/>
        <c:scaling>
          <c:orientation val="minMax"/>
          <c:min val="8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84775"/>
        <c:crossesAt val="0"/>
        <c:crossBetween val="midCat"/>
        <c:dispUnits/>
      </c:valAx>
      <c:valAx>
        <c:axId val="20984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88182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625"/>
          <c:y val="0.92275"/>
          <c:w val="0.638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V0737 Per -- O-C Diagr.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8725"/>
          <c:w val="0.906"/>
          <c:h val="0.68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'Active 1'!$F$21:$F$42</c:f>
              <c:numCache/>
            </c:numRef>
          </c:xVal>
          <c:yVal>
            <c:numRef>
              <c:f>'Active 1'!$H$21:$H$42</c:f>
              <c:numCache/>
            </c:numRef>
          </c:yVal>
          <c:smooth val="0"/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'Active 1'!$F$21:$F$42</c:f>
              <c:numCache/>
            </c:numRef>
          </c:xVal>
          <c:yVal>
            <c:numRef>
              <c:f>'Active 1'!$I$21:$I$42</c:f>
              <c:numCache/>
            </c:numRef>
          </c:yVal>
          <c:smooth val="0"/>
        </c:ser>
        <c:ser>
          <c:idx val="2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'Active 1'!$F$21:$F$42</c:f>
              <c:numCache/>
            </c:numRef>
          </c:xVal>
          <c:yVal>
            <c:numRef>
              <c:f>'Active 1'!$J$21:$J$42</c:f>
              <c:numCache/>
            </c:numRef>
          </c:yVal>
          <c:smooth val="0"/>
        </c:ser>
        <c:ser>
          <c:idx val="3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1'!$F$21:$F$42</c:f>
              <c:numCache/>
            </c:numRef>
          </c:xVal>
          <c:yVal>
            <c:numRef>
              <c:f>'Active 1'!$K$21:$K$42</c:f>
              <c:numCache/>
            </c:numRef>
          </c:yVal>
          <c:smooth val="0"/>
        </c:ser>
        <c:ser>
          <c:idx val="4"/>
          <c:order val="4"/>
          <c:tx>
            <c:strRef>
              <c:f>'Active 1'!$L$20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'Active 1'!$F$21:$F$42</c:f>
              <c:numCache/>
            </c:numRef>
          </c:xVal>
          <c:yVal>
            <c:numRef>
              <c:f>'Active 1'!$L$21:$L$42</c:f>
              <c:numCache/>
            </c:numRef>
          </c:yVal>
          <c:smooth val="0"/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'Active 1'!$F$21:$F$42</c:f>
              <c:numCache/>
            </c:numRef>
          </c:xVal>
          <c:yVal>
            <c:numRef>
              <c:f>'Active 1'!$M$21:$M$42</c:f>
              <c:numCache/>
            </c:numRef>
          </c:yVal>
          <c:smooth val="0"/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'Active 1'!$F$21:$F$42</c:f>
              <c:numCache/>
            </c:numRef>
          </c:xVal>
          <c:yVal>
            <c:numRef>
              <c:f>'Active 1'!$N$21:$N$42</c:f>
              <c:numCache/>
            </c:numRef>
          </c:yVal>
          <c:smooth val="0"/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'Active 1'!$F$21:$F$42</c:f>
              <c:numCache/>
            </c:numRef>
          </c:xVal>
          <c:yVal>
            <c:numRef>
              <c:f>'Active 1'!$O$21:$O$42</c:f>
              <c:numCache/>
            </c:numRef>
          </c:yVal>
          <c:smooth val="0"/>
        </c:ser>
        <c:axId val="54645248"/>
        <c:axId val="22045185"/>
      </c:scatterChart>
      <c:valAx>
        <c:axId val="5464524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45185"/>
        <c:crossesAt val="0"/>
        <c:crossBetween val="midCat"/>
        <c:dispUnits/>
      </c:valAx>
      <c:valAx>
        <c:axId val="22045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45248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6"/>
          <c:y val="0.92625"/>
          <c:w val="0.6377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V0737 Per -- O-C Diagr.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8775"/>
          <c:w val="0.907"/>
          <c:h val="0.68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2'!$H$20:$H$20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'Active 2'!$F$21:$F$37</c:f>
              <c:numCache/>
            </c:numRef>
          </c:xVal>
          <c:yVal>
            <c:numRef>
              <c:f>'Active 2'!$H$21:$H$37</c:f>
              <c:numCache/>
            </c:numRef>
          </c:yVal>
          <c:smooth val="0"/>
        </c:ser>
        <c:ser>
          <c:idx val="1"/>
          <c:order val="1"/>
          <c:tx>
            <c:strRef>
              <c:f>'Active 2'!$I$20:$I$20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'Active 2'!$F$21:$F$37</c:f>
              <c:numCache/>
            </c:numRef>
          </c:xVal>
          <c:yVal>
            <c:numRef>
              <c:f>'Active 2'!$I$21:$I$37</c:f>
              <c:numCache/>
            </c:numRef>
          </c:yVal>
          <c:smooth val="0"/>
        </c:ser>
        <c:ser>
          <c:idx val="2"/>
          <c:order val="2"/>
          <c:tx>
            <c:strRef>
              <c:f>'Active 2'!$J$20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'Active 2'!$F$21:$F$37</c:f>
              <c:numCache/>
            </c:numRef>
          </c:xVal>
          <c:yVal>
            <c:numRef>
              <c:f>'Active 2'!$J$21:$J$37</c:f>
              <c:numCache/>
            </c:numRef>
          </c:yVal>
          <c:smooth val="0"/>
        </c:ser>
        <c:ser>
          <c:idx val="3"/>
          <c:order val="3"/>
          <c:tx>
            <c:strRef>
              <c:f>'Active 2'!$K$20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2'!$F$21:$F$37</c:f>
              <c:numCache/>
            </c:numRef>
          </c:xVal>
          <c:yVal>
            <c:numRef>
              <c:f>'Active 2'!$K$21:$K$37</c:f>
              <c:numCache/>
            </c:numRef>
          </c:yVal>
          <c:smooth val="0"/>
        </c:ser>
        <c:ser>
          <c:idx val="4"/>
          <c:order val="4"/>
          <c:tx>
            <c:strRef>
              <c:f>'Active 2'!$L$20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'Active 2'!$F$21:$F$37</c:f>
              <c:numCache/>
            </c:numRef>
          </c:xVal>
          <c:yVal>
            <c:numRef>
              <c:f>'Active 2'!$L$21:$L$37</c:f>
              <c:numCache/>
            </c:numRef>
          </c:yVal>
          <c:smooth val="0"/>
        </c:ser>
        <c:ser>
          <c:idx val="5"/>
          <c:order val="5"/>
          <c:tx>
            <c:strRef>
              <c:f>'Active 2'!$M$20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'Active 2'!$F$21:$F$37</c:f>
              <c:numCache/>
            </c:numRef>
          </c:xVal>
          <c:yVal>
            <c:numRef>
              <c:f>'Active 2'!$M$21:$M$37</c:f>
              <c:numCache/>
            </c:numRef>
          </c:yVal>
          <c:smooth val="0"/>
        </c:ser>
        <c:ser>
          <c:idx val="6"/>
          <c:order val="6"/>
          <c:tx>
            <c:strRef>
              <c:f>'Active 2'!$N$20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'Active 2'!$F$21:$F$37</c:f>
              <c:numCache/>
            </c:numRef>
          </c:xVal>
          <c:yVal>
            <c:numRef>
              <c:f>'Active 2'!$N$21:$N$37</c:f>
              <c:numCache/>
            </c:numRef>
          </c:yVal>
          <c:smooth val="0"/>
        </c:ser>
        <c:ser>
          <c:idx val="7"/>
          <c:order val="7"/>
          <c:tx>
            <c:strRef>
              <c:f>'Active 2'!$O$20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'Active 2'!$F$21:$F$37</c:f>
              <c:numCache/>
            </c:numRef>
          </c:xVal>
          <c:yVal>
            <c:numRef>
              <c:f>'Active 2'!$O$21:$O$37</c:f>
              <c:numCache/>
            </c:numRef>
          </c:yVal>
          <c:smooth val="0"/>
        </c:ser>
        <c:axId val="64188938"/>
        <c:axId val="40829531"/>
      </c:scatterChart>
      <c:valAx>
        <c:axId val="64188938"/>
        <c:scaling>
          <c:orientation val="minMax"/>
          <c:min val="8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29531"/>
        <c:crossesAt val="0"/>
        <c:crossBetween val="midCat"/>
        <c:dispUnits/>
      </c:valAx>
      <c:valAx>
        <c:axId val="40829531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88938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"/>
          <c:y val="0.92275"/>
          <c:w val="0.638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V0737 Per -- O-C Diagr.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8725"/>
          <c:w val="0.906"/>
          <c:h val="0.68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2'!$H$20:$H$20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'Active 2'!$F$21:$F$37</c:f>
              <c:numCache/>
            </c:numRef>
          </c:xVal>
          <c:yVal>
            <c:numRef>
              <c:f>'Active 2'!$H$21:$H$37</c:f>
              <c:numCache/>
            </c:numRef>
          </c:yVal>
          <c:smooth val="0"/>
        </c:ser>
        <c:ser>
          <c:idx val="1"/>
          <c:order val="1"/>
          <c:tx>
            <c:strRef>
              <c:f>'Active 2'!$I$20:$I$20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'Active 2'!$F$21:$F$37</c:f>
              <c:numCache/>
            </c:numRef>
          </c:xVal>
          <c:yVal>
            <c:numRef>
              <c:f>'Active 2'!$I$21:$I$37</c:f>
              <c:numCache/>
            </c:numRef>
          </c:yVal>
          <c:smooth val="0"/>
        </c:ser>
        <c:ser>
          <c:idx val="2"/>
          <c:order val="2"/>
          <c:tx>
            <c:strRef>
              <c:f>'Active 2'!$J$20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'Active 2'!$F$21:$F$37</c:f>
              <c:numCache/>
            </c:numRef>
          </c:xVal>
          <c:yVal>
            <c:numRef>
              <c:f>'Active 2'!$J$21:$J$37</c:f>
              <c:numCache/>
            </c:numRef>
          </c:yVal>
          <c:smooth val="0"/>
        </c:ser>
        <c:ser>
          <c:idx val="3"/>
          <c:order val="3"/>
          <c:tx>
            <c:strRef>
              <c:f>'Active 2'!$K$20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2'!$F$21:$F$37</c:f>
              <c:numCache/>
            </c:numRef>
          </c:xVal>
          <c:yVal>
            <c:numRef>
              <c:f>'Active 2'!$K$21:$K$37</c:f>
              <c:numCache/>
            </c:numRef>
          </c:yVal>
          <c:smooth val="0"/>
        </c:ser>
        <c:ser>
          <c:idx val="4"/>
          <c:order val="4"/>
          <c:tx>
            <c:strRef>
              <c:f>'Active 2'!$L$20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'Active 2'!$F$21:$F$37</c:f>
              <c:numCache/>
            </c:numRef>
          </c:xVal>
          <c:yVal>
            <c:numRef>
              <c:f>'Active 2'!$L$21:$L$37</c:f>
              <c:numCache/>
            </c:numRef>
          </c:yVal>
          <c:smooth val="0"/>
        </c:ser>
        <c:ser>
          <c:idx val="5"/>
          <c:order val="5"/>
          <c:tx>
            <c:strRef>
              <c:f>'Active 2'!$M$20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'Active 2'!$F$21:$F$37</c:f>
              <c:numCache/>
            </c:numRef>
          </c:xVal>
          <c:yVal>
            <c:numRef>
              <c:f>'Active 2'!$M$21:$M$37</c:f>
              <c:numCache/>
            </c:numRef>
          </c:yVal>
          <c:smooth val="0"/>
        </c:ser>
        <c:ser>
          <c:idx val="6"/>
          <c:order val="6"/>
          <c:tx>
            <c:strRef>
              <c:f>'Active 2'!$N$20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'Active 2'!$F$21:$F$37</c:f>
              <c:numCache/>
            </c:numRef>
          </c:xVal>
          <c:yVal>
            <c:numRef>
              <c:f>'Active 2'!$N$21:$N$37</c:f>
              <c:numCache/>
            </c:numRef>
          </c:yVal>
          <c:smooth val="0"/>
        </c:ser>
        <c:ser>
          <c:idx val="7"/>
          <c:order val="7"/>
          <c:tx>
            <c:strRef>
              <c:f>'Active 2'!$O$20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'Active 2'!$F$21:$F$37</c:f>
              <c:numCache/>
            </c:numRef>
          </c:xVal>
          <c:yVal>
            <c:numRef>
              <c:f>'Active 2'!$O$21:$O$37</c:f>
              <c:numCache/>
            </c:numRef>
          </c:yVal>
          <c:smooth val="0"/>
        </c:ser>
        <c:axId val="31921460"/>
        <c:axId val="18857685"/>
      </c:scatterChart>
      <c:valAx>
        <c:axId val="3192146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57685"/>
        <c:crossesAt val="0"/>
        <c:crossBetween val="midCat"/>
        <c:dispUnits/>
      </c:valAx>
      <c:valAx>
        <c:axId val="18857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21460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225"/>
          <c:y val="0.92625"/>
          <c:w val="0.6377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17</xdr:col>
      <xdr:colOff>114300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48175" y="0"/>
        <a:ext cx="63341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0</xdr:row>
      <xdr:rowOff>0</xdr:rowOff>
    </xdr:from>
    <xdr:to>
      <xdr:col>28</xdr:col>
      <xdr:colOff>171450</xdr:colOff>
      <xdr:row>19</xdr:row>
      <xdr:rowOff>9525</xdr:rowOff>
    </xdr:to>
    <xdr:graphicFrame>
      <xdr:nvGraphicFramePr>
        <xdr:cNvPr id="2" name="Chart 2"/>
        <xdr:cNvGraphicFramePr/>
      </xdr:nvGraphicFramePr>
      <xdr:xfrm>
        <a:off x="12039600" y="0"/>
        <a:ext cx="63436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17</xdr:col>
      <xdr:colOff>114300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48175" y="0"/>
        <a:ext cx="63341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0</xdr:row>
      <xdr:rowOff>0</xdr:rowOff>
    </xdr:from>
    <xdr:to>
      <xdr:col>28</xdr:col>
      <xdr:colOff>171450</xdr:colOff>
      <xdr:row>19</xdr:row>
      <xdr:rowOff>9525</xdr:rowOff>
    </xdr:to>
    <xdr:graphicFrame>
      <xdr:nvGraphicFramePr>
        <xdr:cNvPr id="2" name="Chart 2"/>
        <xdr:cNvGraphicFramePr/>
      </xdr:nvGraphicFramePr>
      <xdr:xfrm>
        <a:off x="12039600" y="0"/>
        <a:ext cx="63436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Q42"/>
  <sheetViews>
    <sheetView tabSelected="1" zoomScalePageLayoutView="0" workbookViewId="0" topLeftCell="A1">
      <selection activeCell="E10" sqref="E10"/>
    </sheetView>
  </sheetViews>
  <sheetFormatPr defaultColWidth="10.28125" defaultRowHeight="12.75"/>
  <cols>
    <col min="1" max="1" width="14.421875" style="1" customWidth="1"/>
    <col min="2" max="2" width="3.8515625" style="1" customWidth="1"/>
    <col min="3" max="3" width="11.8515625" style="1" customWidth="1"/>
    <col min="4" max="4" width="9.421875" style="1" customWidth="1"/>
    <col min="5" max="5" width="9.8515625" style="1" customWidth="1"/>
    <col min="6" max="6" width="16.85156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spans="1:12" ht="20.25">
      <c r="A1" s="2" t="s">
        <v>0</v>
      </c>
      <c r="E1" s="3"/>
      <c r="F1" s="3"/>
      <c r="G1" s="4" t="s">
        <v>1</v>
      </c>
      <c r="H1" s="5" t="s">
        <v>2</v>
      </c>
      <c r="I1" s="6" t="s">
        <v>3</v>
      </c>
      <c r="J1" s="6" t="s">
        <v>3</v>
      </c>
      <c r="K1" s="7">
        <v>51536.724</v>
      </c>
      <c r="L1" s="7">
        <v>0.366556</v>
      </c>
    </row>
    <row r="2" spans="1:3" ht="12.75">
      <c r="A2" s="1" t="s">
        <v>4</v>
      </c>
      <c r="B2" s="1" t="str">
        <f>$G$1</f>
        <v>EW/KW</v>
      </c>
      <c r="C2" s="8"/>
    </row>
    <row r="4" spans="1:7" ht="12.75">
      <c r="A4" s="9" t="s">
        <v>5</v>
      </c>
      <c r="C4" s="10" t="str">
        <f>$I$1</f>
        <v>not avail.</v>
      </c>
      <c r="D4" s="11" t="str">
        <f>$J$1</f>
        <v>not avail.</v>
      </c>
      <c r="F4" s="12" t="str">
        <f>"F"&amp;B9</f>
        <v>F22</v>
      </c>
      <c r="G4" s="13" t="str">
        <f>"G"&amp;B9</f>
        <v>G22</v>
      </c>
    </row>
    <row r="5" spans="1:4" ht="12.75">
      <c r="A5" s="14" t="s">
        <v>6</v>
      </c>
      <c r="B5"/>
      <c r="C5" s="15">
        <v>-9.5</v>
      </c>
      <c r="D5" t="s">
        <v>7</v>
      </c>
    </row>
    <row r="6" ht="12.75">
      <c r="A6" s="16" t="s">
        <v>8</v>
      </c>
    </row>
    <row r="7" spans="1:3" ht="12.75">
      <c r="A7" s="1" t="s">
        <v>9</v>
      </c>
      <c r="C7" s="1">
        <f>K1</f>
        <v>51536.724</v>
      </c>
    </row>
    <row r="8" spans="1:4" ht="12.75">
      <c r="A8" s="1" t="s">
        <v>10</v>
      </c>
      <c r="C8" s="1">
        <v>0.3665988459782598</v>
      </c>
      <c r="D8" s="17"/>
    </row>
    <row r="9" spans="1:4" ht="12.75">
      <c r="A9" s="18" t="s">
        <v>11</v>
      </c>
      <c r="B9" s="19">
        <v>22</v>
      </c>
      <c r="C9" s="12" t="str">
        <f>"F"&amp;B9</f>
        <v>F22</v>
      </c>
      <c r="D9" s="13" t="str">
        <f>"G"&amp;B9</f>
        <v>G22</v>
      </c>
    </row>
    <row r="10" spans="1:5" ht="12.75">
      <c r="A10"/>
      <c r="B10"/>
      <c r="C10" s="20" t="s">
        <v>12</v>
      </c>
      <c r="D10" s="20" t="s">
        <v>13</v>
      </c>
      <c r="E10"/>
    </row>
    <row r="11" spans="1:5" ht="12.75">
      <c r="A11" t="s">
        <v>14</v>
      </c>
      <c r="B11"/>
      <c r="C11" s="21">
        <f ca="1">INTERCEPT(INDIRECT($D$9):G992,INDIRECT($C$9):F992)</f>
        <v>-0.0005910272011993613</v>
      </c>
      <c r="D11" s="22"/>
      <c r="E11"/>
    </row>
    <row r="12" spans="1:5" ht="12.75">
      <c r="A12" t="s">
        <v>15</v>
      </c>
      <c r="B12"/>
      <c r="C12" s="21">
        <f ca="1">SLOPE(INDIRECT($D$9):G992,INDIRECT($C$9):F992)</f>
        <v>7.15616219517377E-08</v>
      </c>
      <c r="D12" s="22"/>
      <c r="E12"/>
    </row>
    <row r="13" spans="1:3" ht="12.75">
      <c r="A13" t="s">
        <v>16</v>
      </c>
      <c r="B13"/>
      <c r="C13" s="22" t="s">
        <v>17</v>
      </c>
    </row>
    <row r="14" spans="1:3" ht="12.75">
      <c r="A14"/>
      <c r="B14"/>
      <c r="C14"/>
    </row>
    <row r="15" spans="1:6" ht="12.75">
      <c r="A15" s="23" t="s">
        <v>18</v>
      </c>
      <c r="B15"/>
      <c r="C15" s="24">
        <f>(C7+C11)+(C8+C12)*INT(MAX(F21:F3533))</f>
        <v>57769.63820498587</v>
      </c>
      <c r="E15" s="25" t="s">
        <v>19</v>
      </c>
      <c r="F15" s="15">
        <v>1</v>
      </c>
    </row>
    <row r="16" spans="1:6" ht="12.75">
      <c r="A16" s="23" t="s">
        <v>20</v>
      </c>
      <c r="B16"/>
      <c r="C16" s="24">
        <f>+C8+C12</f>
        <v>0.3665989175398818</v>
      </c>
      <c r="E16" s="25" t="s">
        <v>21</v>
      </c>
      <c r="F16" s="21">
        <f ca="1">NOW()+15018.5+$C$5/24</f>
        <v>59906.612562152775</v>
      </c>
    </row>
    <row r="17" spans="1:6" ht="12.75">
      <c r="A17" s="25" t="s">
        <v>22</v>
      </c>
      <c r="B17"/>
      <c r="C17">
        <f>COUNT(C21:C2191)</f>
        <v>22</v>
      </c>
      <c r="E17" s="25" t="s">
        <v>23</v>
      </c>
      <c r="F17" s="21">
        <f>ROUND(2*(F16-$C$7)/$C$8,0)/2+F15</f>
        <v>22832</v>
      </c>
    </row>
    <row r="18" spans="1:6" ht="12.75">
      <c r="A18" s="23" t="s">
        <v>24</v>
      </c>
      <c r="B18"/>
      <c r="C18" s="26">
        <f>+C15</f>
        <v>57769.63820498587</v>
      </c>
      <c r="D18" s="27">
        <f>+C16</f>
        <v>0.3665989175398818</v>
      </c>
      <c r="E18" s="25" t="s">
        <v>25</v>
      </c>
      <c r="F18" s="13">
        <f>ROUND(2*(F16-$C$15)/$C$16,0)/2+F15</f>
        <v>5830</v>
      </c>
    </row>
    <row r="19" spans="5:6" ht="12.75">
      <c r="E19" s="25" t="s">
        <v>26</v>
      </c>
      <c r="F19" s="28">
        <f>+$C$15+$C$16*F18-15018.5-$C$5/24</f>
        <v>44888.80572757672</v>
      </c>
    </row>
    <row r="20" spans="1:17" ht="12.75">
      <c r="A20" s="20" t="s">
        <v>27</v>
      </c>
      <c r="B20" s="20" t="s">
        <v>28</v>
      </c>
      <c r="C20" s="20" t="s">
        <v>29</v>
      </c>
      <c r="D20" s="20" t="s">
        <v>30</v>
      </c>
      <c r="E20" s="20" t="s">
        <v>31</v>
      </c>
      <c r="F20" s="20" t="s">
        <v>32</v>
      </c>
      <c r="G20" s="20" t="s">
        <v>33</v>
      </c>
      <c r="H20" s="29" t="s">
        <v>34</v>
      </c>
      <c r="I20" s="29" t="s">
        <v>35</v>
      </c>
      <c r="J20" s="29" t="s">
        <v>36</v>
      </c>
      <c r="K20" s="29" t="s">
        <v>37</v>
      </c>
      <c r="L20" s="29" t="s">
        <v>38</v>
      </c>
      <c r="M20" s="29" t="s">
        <v>39</v>
      </c>
      <c r="N20" s="29" t="s">
        <v>40</v>
      </c>
      <c r="O20" s="29" t="s">
        <v>41</v>
      </c>
      <c r="P20" s="29" t="s">
        <v>42</v>
      </c>
      <c r="Q20" s="20" t="s">
        <v>43</v>
      </c>
    </row>
    <row r="21" spans="1:17" ht="12.75">
      <c r="A21" s="30" t="s">
        <v>2</v>
      </c>
      <c r="C21" s="8">
        <f>K1</f>
        <v>51536.724</v>
      </c>
      <c r="D21" s="8" t="s">
        <v>17</v>
      </c>
      <c r="E21" s="1">
        <f aca="true" t="shared" si="0" ref="E21:E41">+(C21-C$7)/C$8</f>
        <v>0</v>
      </c>
      <c r="F21" s="1">
        <f aca="true" t="shared" si="1" ref="F21:F41">ROUND(2*E21,0)/2</f>
        <v>0</v>
      </c>
      <c r="G21" s="1">
        <f aca="true" t="shared" si="2" ref="G21:G41">+C21-(C$7+F21*C$8)</f>
        <v>0</v>
      </c>
      <c r="I21" s="1">
        <f>+G21</f>
        <v>0</v>
      </c>
      <c r="O21" s="1">
        <f aca="true" t="shared" si="3" ref="O21:O41">+C$11+C$12*$F21</f>
        <v>-0.0005910272011993613</v>
      </c>
      <c r="Q21" s="56">
        <f aca="true" t="shared" si="4" ref="Q21:Q41">+C21-15018.5</f>
        <v>36518.224</v>
      </c>
    </row>
    <row r="22" spans="1:17" ht="12.75">
      <c r="A22" s="31" t="s">
        <v>44</v>
      </c>
      <c r="B22" s="32" t="s">
        <v>45</v>
      </c>
      <c r="C22" s="31">
        <v>54833.7329</v>
      </c>
      <c r="D22" s="31">
        <v>0.0007</v>
      </c>
      <c r="E22" s="1">
        <f t="shared" si="0"/>
        <v>8993.505942993397</v>
      </c>
      <c r="F22" s="1">
        <f t="shared" si="1"/>
        <v>8993.5</v>
      </c>
      <c r="G22" s="1">
        <f t="shared" si="2"/>
        <v>0.0021786945217172615</v>
      </c>
      <c r="K22" s="1">
        <f aca="true" t="shared" si="5" ref="K22:K41">+G22</f>
        <v>0.0021786945217172615</v>
      </c>
      <c r="O22" s="1">
        <f t="shared" si="3"/>
        <v>5.2562245823591764E-05</v>
      </c>
      <c r="Q22" s="56">
        <f t="shared" si="4"/>
        <v>39815.2329</v>
      </c>
    </row>
    <row r="23" spans="1:17" ht="12.75">
      <c r="A23" s="33" t="s">
        <v>46</v>
      </c>
      <c r="B23" s="34" t="s">
        <v>47</v>
      </c>
      <c r="C23" s="33">
        <v>55127.9249</v>
      </c>
      <c r="D23" s="33">
        <v>0.0002</v>
      </c>
      <c r="E23" s="1">
        <f t="shared" si="0"/>
        <v>9795.996194196867</v>
      </c>
      <c r="F23" s="1">
        <f t="shared" si="1"/>
        <v>9796</v>
      </c>
      <c r="G23" s="1">
        <f t="shared" si="2"/>
        <v>-0.0013952030349173583</v>
      </c>
      <c r="K23" s="1">
        <f t="shared" si="5"/>
        <v>-0.0013952030349173583</v>
      </c>
      <c r="O23" s="1">
        <f t="shared" si="3"/>
        <v>0.00010999044743986123</v>
      </c>
      <c r="Q23" s="56">
        <f t="shared" si="4"/>
        <v>40109.4249</v>
      </c>
    </row>
    <row r="24" spans="1:17" ht="12.75">
      <c r="A24" s="35" t="s">
        <v>48</v>
      </c>
      <c r="B24" s="36" t="s">
        <v>45</v>
      </c>
      <c r="C24" s="37">
        <v>55421.57196</v>
      </c>
      <c r="D24" s="37">
        <v>0.0003</v>
      </c>
      <c r="E24" s="1">
        <f t="shared" si="0"/>
        <v>10596.999970453753</v>
      </c>
      <c r="F24" s="1">
        <f t="shared" si="1"/>
        <v>10597</v>
      </c>
      <c r="G24" s="1">
        <f t="shared" si="2"/>
        <v>-1.0831616236828268E-05</v>
      </c>
      <c r="K24" s="1">
        <f t="shared" si="5"/>
        <v>-1.0831616236828268E-05</v>
      </c>
      <c r="O24" s="1">
        <f t="shared" si="3"/>
        <v>0.00016731130662320313</v>
      </c>
      <c r="Q24" s="56">
        <f t="shared" si="4"/>
        <v>40403.07196</v>
      </c>
    </row>
    <row r="25" spans="1:17" ht="12.75">
      <c r="A25" s="35" t="s">
        <v>48</v>
      </c>
      <c r="B25" s="36" t="s">
        <v>45</v>
      </c>
      <c r="C25" s="37">
        <v>55483.52737</v>
      </c>
      <c r="D25" s="37">
        <v>0.0002</v>
      </c>
      <c r="E25" s="1">
        <f t="shared" si="0"/>
        <v>10766.000529729045</v>
      </c>
      <c r="F25" s="1">
        <f t="shared" si="1"/>
        <v>10766</v>
      </c>
      <c r="G25" s="1">
        <f t="shared" si="2"/>
        <v>0.0001941980590345338</v>
      </c>
      <c r="K25" s="1">
        <f t="shared" si="5"/>
        <v>0.0001941980590345338</v>
      </c>
      <c r="O25" s="1">
        <f t="shared" si="3"/>
        <v>0.00017940522073304685</v>
      </c>
      <c r="Q25" s="56">
        <f t="shared" si="4"/>
        <v>40465.02737</v>
      </c>
    </row>
    <row r="26" spans="1:17" ht="12.75">
      <c r="A26" s="35" t="s">
        <v>48</v>
      </c>
      <c r="B26" s="36" t="s">
        <v>45</v>
      </c>
      <c r="C26" s="37">
        <v>55497.45842</v>
      </c>
      <c r="D26" s="37">
        <v>0.0001</v>
      </c>
      <c r="E26" s="1">
        <f t="shared" si="0"/>
        <v>10804.001331294103</v>
      </c>
      <c r="F26" s="1">
        <f t="shared" si="1"/>
        <v>10804</v>
      </c>
      <c r="G26" s="1">
        <f t="shared" si="2"/>
        <v>0.0004880508786300197</v>
      </c>
      <c r="K26" s="1">
        <f t="shared" si="5"/>
        <v>0.0004880508786300197</v>
      </c>
      <c r="O26" s="1">
        <f t="shared" si="3"/>
        <v>0.0001821245623672129</v>
      </c>
      <c r="Q26" s="56">
        <f t="shared" si="4"/>
        <v>40478.95842</v>
      </c>
    </row>
    <row r="27" spans="1:17" ht="12.75">
      <c r="A27" s="35" t="s">
        <v>48</v>
      </c>
      <c r="B27" s="36" t="s">
        <v>47</v>
      </c>
      <c r="C27" s="37">
        <v>55499.47391</v>
      </c>
      <c r="D27" s="37">
        <v>0.0002</v>
      </c>
      <c r="E27" s="1">
        <f t="shared" si="0"/>
        <v>10809.499139108035</v>
      </c>
      <c r="F27" s="1">
        <f t="shared" si="1"/>
        <v>10809.5</v>
      </c>
      <c r="G27" s="1">
        <f t="shared" si="2"/>
        <v>-0.0003156020029564388</v>
      </c>
      <c r="K27" s="1">
        <f t="shared" si="5"/>
        <v>-0.0003156020029564388</v>
      </c>
      <c r="O27" s="1">
        <f t="shared" si="3"/>
        <v>0.00018251815128794734</v>
      </c>
      <c r="Q27" s="56">
        <f t="shared" si="4"/>
        <v>40480.97391</v>
      </c>
    </row>
    <row r="28" spans="1:17" ht="12.75">
      <c r="A28" s="35" t="s">
        <v>49</v>
      </c>
      <c r="B28" s="36" t="s">
        <v>45</v>
      </c>
      <c r="C28" s="37">
        <v>55500.9403</v>
      </c>
      <c r="D28" s="37">
        <v>0.0004</v>
      </c>
      <c r="E28" s="1">
        <f t="shared" si="0"/>
        <v>10813.499124421924</v>
      </c>
      <c r="F28" s="1">
        <f t="shared" si="1"/>
        <v>10813.5</v>
      </c>
      <c r="G28" s="1">
        <f t="shared" si="2"/>
        <v>-0.00032098591327667236</v>
      </c>
      <c r="K28" s="1">
        <f t="shared" si="5"/>
        <v>-0.00032098591327667236</v>
      </c>
      <c r="O28" s="1">
        <f t="shared" si="3"/>
        <v>0.00018280439777575434</v>
      </c>
      <c r="Q28" s="56">
        <f t="shared" si="4"/>
        <v>40482.4403</v>
      </c>
    </row>
    <row r="29" spans="1:17" ht="12.75">
      <c r="A29" s="33" t="s">
        <v>50</v>
      </c>
      <c r="B29" s="34" t="s">
        <v>45</v>
      </c>
      <c r="C29" s="33">
        <v>55849.9422</v>
      </c>
      <c r="D29" s="33">
        <v>0.0004</v>
      </c>
      <c r="E29" s="1">
        <f t="shared" si="0"/>
        <v>11765.498575125846</v>
      </c>
      <c r="F29" s="1">
        <f t="shared" si="1"/>
        <v>11765.5</v>
      </c>
      <c r="G29" s="1">
        <f t="shared" si="2"/>
        <v>-0.0005223572225077078</v>
      </c>
      <c r="K29" s="1">
        <f t="shared" si="5"/>
        <v>-0.0005223572225077078</v>
      </c>
      <c r="O29" s="1">
        <f t="shared" si="3"/>
        <v>0.0002509310618738086</v>
      </c>
      <c r="Q29" s="56">
        <f t="shared" si="4"/>
        <v>40831.4422</v>
      </c>
    </row>
    <row r="30" spans="1:17" ht="12.75">
      <c r="A30" s="38" t="s">
        <v>51</v>
      </c>
      <c r="B30" s="39" t="s">
        <v>47</v>
      </c>
      <c r="C30" s="40">
        <v>55873.40492</v>
      </c>
      <c r="D30" s="40">
        <v>0.0002</v>
      </c>
      <c r="E30" s="1">
        <f t="shared" si="0"/>
        <v>11829.499649481097</v>
      </c>
      <c r="F30" s="1">
        <f t="shared" si="1"/>
        <v>11829.5</v>
      </c>
      <c r="G30" s="1">
        <f t="shared" si="2"/>
        <v>-0.000128499828861095</v>
      </c>
      <c r="K30" s="1">
        <f t="shared" si="5"/>
        <v>-0.000128499828861095</v>
      </c>
      <c r="O30" s="1">
        <f t="shared" si="3"/>
        <v>0.0002555110056787198</v>
      </c>
      <c r="Q30" s="56">
        <f t="shared" si="4"/>
        <v>40854.90492</v>
      </c>
    </row>
    <row r="31" spans="1:17" ht="12.75">
      <c r="A31" s="38" t="s">
        <v>51</v>
      </c>
      <c r="B31" s="39" t="s">
        <v>45</v>
      </c>
      <c r="C31" s="40">
        <v>55882.38835</v>
      </c>
      <c r="D31" s="40">
        <v>0.0005</v>
      </c>
      <c r="E31" s="1">
        <f t="shared" si="0"/>
        <v>11854.004445659677</v>
      </c>
      <c r="F31" s="1">
        <f t="shared" si="1"/>
        <v>11854</v>
      </c>
      <c r="G31" s="1">
        <f t="shared" si="2"/>
        <v>0.0016297737092827447</v>
      </c>
      <c r="K31" s="1">
        <f t="shared" si="5"/>
        <v>0.0016297737092827447</v>
      </c>
      <c r="O31" s="1">
        <f t="shared" si="3"/>
        <v>0.0002572642654165374</v>
      </c>
      <c r="Q31" s="56">
        <f t="shared" si="4"/>
        <v>40863.88835</v>
      </c>
    </row>
    <row r="32" spans="1:17" ht="12.75">
      <c r="A32" s="38" t="s">
        <v>52</v>
      </c>
      <c r="B32" s="39" t="s">
        <v>45</v>
      </c>
      <c r="C32" s="40">
        <v>56233.9545</v>
      </c>
      <c r="D32" s="40">
        <v>0.0004</v>
      </c>
      <c r="E32" s="1">
        <f t="shared" si="0"/>
        <v>12812.99859923333</v>
      </c>
      <c r="F32" s="1">
        <f t="shared" si="1"/>
        <v>12813</v>
      </c>
      <c r="G32" s="1">
        <f t="shared" si="2"/>
        <v>-0.0005135194442118518</v>
      </c>
      <c r="K32" s="1">
        <f t="shared" si="5"/>
        <v>-0.0005135194442118518</v>
      </c>
      <c r="O32" s="1">
        <f t="shared" si="3"/>
        <v>0.0003258918608682539</v>
      </c>
      <c r="Q32" s="56">
        <f t="shared" si="4"/>
        <v>41215.4545</v>
      </c>
    </row>
    <row r="33" spans="1:17" ht="12.75">
      <c r="A33" s="40" t="s">
        <v>53</v>
      </c>
      <c r="B33" s="39" t="s">
        <v>47</v>
      </c>
      <c r="C33" s="41">
        <v>56630.43171</v>
      </c>
      <c r="D33" s="40">
        <v>0.0002</v>
      </c>
      <c r="E33" s="1">
        <f t="shared" si="0"/>
        <v>13894.500121536292</v>
      </c>
      <c r="F33" s="1">
        <f t="shared" si="1"/>
        <v>13894.5</v>
      </c>
      <c r="G33" s="1">
        <f t="shared" si="2"/>
        <v>4.455506132217124E-05</v>
      </c>
      <c r="K33" s="1">
        <f t="shared" si="5"/>
        <v>4.455506132217124E-05</v>
      </c>
      <c r="O33" s="1">
        <f t="shared" si="3"/>
        <v>0.0004032857550090583</v>
      </c>
      <c r="Q33" s="56">
        <f t="shared" si="4"/>
        <v>41611.93171</v>
      </c>
    </row>
    <row r="34" spans="1:17" ht="12.75">
      <c r="A34" s="42" t="s">
        <v>54</v>
      </c>
      <c r="B34" s="43" t="s">
        <v>47</v>
      </c>
      <c r="C34" s="44">
        <v>57029.29136</v>
      </c>
      <c r="D34" s="44">
        <v>0.0006</v>
      </c>
      <c r="E34" s="1">
        <f t="shared" si="0"/>
        <v>14982.500409523174</v>
      </c>
      <c r="F34" s="1">
        <f t="shared" si="1"/>
        <v>14982.5</v>
      </c>
      <c r="G34" s="1">
        <f t="shared" si="2"/>
        <v>0.00015013072697911412</v>
      </c>
      <c r="K34" s="1">
        <f t="shared" si="5"/>
        <v>0.00015013072697911412</v>
      </c>
      <c r="O34" s="1">
        <f t="shared" si="3"/>
        <v>0.0004811447996925489</v>
      </c>
      <c r="Q34" s="56">
        <f t="shared" si="4"/>
        <v>42010.79136</v>
      </c>
    </row>
    <row r="35" spans="1:17" ht="12.75">
      <c r="A35" s="13" t="s">
        <v>55</v>
      </c>
      <c r="B35" s="13" t="s">
        <v>45</v>
      </c>
      <c r="C35" s="45">
        <v>57056.9716</v>
      </c>
      <c r="D35" s="8"/>
      <c r="E35" s="1">
        <f t="shared" si="0"/>
        <v>15058.005939078594</v>
      </c>
      <c r="F35" s="1">
        <f t="shared" si="1"/>
        <v>15058</v>
      </c>
      <c r="G35" s="1">
        <f t="shared" si="2"/>
        <v>0.0021772593609057367</v>
      </c>
      <c r="K35" s="1">
        <f t="shared" si="5"/>
        <v>0.0021772593609057367</v>
      </c>
      <c r="O35" s="1">
        <f t="shared" si="3"/>
        <v>0.000486547702149905</v>
      </c>
      <c r="Q35" s="56">
        <f t="shared" si="4"/>
        <v>42038.4716</v>
      </c>
    </row>
    <row r="36" spans="1:17" ht="12.75">
      <c r="A36" s="13" t="s">
        <v>55</v>
      </c>
      <c r="B36" s="13" t="s">
        <v>47</v>
      </c>
      <c r="C36" s="45">
        <v>57057.1528</v>
      </c>
      <c r="D36" s="8"/>
      <c r="E36" s="1">
        <f t="shared" si="0"/>
        <v>15058.500212320298</v>
      </c>
      <c r="F36" s="1">
        <f t="shared" si="1"/>
        <v>15058.5</v>
      </c>
      <c r="G36" s="1">
        <f t="shared" si="2"/>
        <v>7.783637556713074E-05</v>
      </c>
      <c r="K36" s="1">
        <f t="shared" si="5"/>
        <v>7.783637556713074E-05</v>
      </c>
      <c r="O36" s="1">
        <f t="shared" si="3"/>
        <v>0.0004865834829608808</v>
      </c>
      <c r="Q36" s="56">
        <f t="shared" si="4"/>
        <v>42038.6528</v>
      </c>
    </row>
    <row r="37" spans="1:17" ht="12.75">
      <c r="A37" s="13" t="s">
        <v>55</v>
      </c>
      <c r="B37" s="13" t="s">
        <v>45</v>
      </c>
      <c r="C37" s="45">
        <v>57058.0707</v>
      </c>
      <c r="D37" s="8"/>
      <c r="E37" s="1">
        <f t="shared" si="0"/>
        <v>15061.004039078245</v>
      </c>
      <c r="F37" s="1">
        <f t="shared" si="1"/>
        <v>15061</v>
      </c>
      <c r="G37" s="1">
        <f t="shared" si="2"/>
        <v>0.0014807214247412048</v>
      </c>
      <c r="K37" s="1">
        <f t="shared" si="5"/>
        <v>0.0014807214247412048</v>
      </c>
      <c r="O37" s="1">
        <f t="shared" si="3"/>
        <v>0.0004867623870157603</v>
      </c>
      <c r="Q37" s="56">
        <f t="shared" si="4"/>
        <v>42039.5707</v>
      </c>
    </row>
    <row r="38" spans="1:17" ht="12.75">
      <c r="A38" s="13" t="s">
        <v>55</v>
      </c>
      <c r="B38" s="13" t="s">
        <v>47</v>
      </c>
      <c r="C38" s="45">
        <v>57058.9858</v>
      </c>
      <c r="D38" s="8"/>
      <c r="E38" s="1">
        <f t="shared" si="0"/>
        <v>15063.500228059866</v>
      </c>
      <c r="F38" s="1">
        <f t="shared" si="1"/>
        <v>15063.5</v>
      </c>
      <c r="G38" s="1">
        <f t="shared" si="2"/>
        <v>8.360648644156754E-05</v>
      </c>
      <c r="K38" s="1">
        <f t="shared" si="5"/>
        <v>8.360648644156754E-05</v>
      </c>
      <c r="O38" s="1">
        <f t="shared" si="3"/>
        <v>0.00048694129107063966</v>
      </c>
      <c r="Q38" s="56">
        <f t="shared" si="4"/>
        <v>42040.4858</v>
      </c>
    </row>
    <row r="39" spans="1:17" ht="12.75">
      <c r="A39" s="46" t="s">
        <v>56</v>
      </c>
      <c r="B39" s="47" t="s">
        <v>47</v>
      </c>
      <c r="C39" s="48">
        <v>57393.5073</v>
      </c>
      <c r="D39" s="48">
        <v>0.0001</v>
      </c>
      <c r="E39" s="1">
        <f t="shared" si="0"/>
        <v>15976.000372754355</v>
      </c>
      <c r="F39" s="1">
        <f t="shared" si="1"/>
        <v>15976</v>
      </c>
      <c r="G39" s="1">
        <f t="shared" si="2"/>
        <v>0.00013665131700690836</v>
      </c>
      <c r="K39" s="1">
        <f t="shared" si="5"/>
        <v>0.00013665131700690836</v>
      </c>
      <c r="O39" s="1">
        <f t="shared" si="3"/>
        <v>0.0005522412711016001</v>
      </c>
      <c r="Q39" s="56">
        <f t="shared" si="4"/>
        <v>42375.0073</v>
      </c>
    </row>
    <row r="40" spans="1:17" ht="12.75">
      <c r="A40" s="46" t="s">
        <v>56</v>
      </c>
      <c r="B40" s="47" t="s">
        <v>45</v>
      </c>
      <c r="C40" s="48">
        <v>57393.6912</v>
      </c>
      <c r="D40" s="48">
        <v>0.0001</v>
      </c>
      <c r="E40" s="1">
        <f t="shared" si="0"/>
        <v>15976.502010994685</v>
      </c>
      <c r="F40" s="1">
        <f t="shared" si="1"/>
        <v>15976.5</v>
      </c>
      <c r="G40" s="1">
        <f t="shared" si="2"/>
        <v>0.0007372283289441839</v>
      </c>
      <c r="K40" s="1">
        <f t="shared" si="5"/>
        <v>0.0007372283289441839</v>
      </c>
      <c r="O40" s="1">
        <f t="shared" si="3"/>
        <v>0.0005522770519125761</v>
      </c>
      <c r="Q40" s="56">
        <f t="shared" si="4"/>
        <v>42375.1912</v>
      </c>
    </row>
    <row r="41" spans="1:17" ht="12.75">
      <c r="A41" s="46" t="s">
        <v>57</v>
      </c>
      <c r="B41" s="47" t="s">
        <v>45</v>
      </c>
      <c r="C41" s="48">
        <v>57769.6378</v>
      </c>
      <c r="D41" s="48">
        <v>0.0001</v>
      </c>
      <c r="E41" s="1">
        <f t="shared" si="0"/>
        <v>17002.0006019594</v>
      </c>
      <c r="F41" s="1">
        <f t="shared" si="1"/>
        <v>17002</v>
      </c>
      <c r="G41" s="1">
        <f t="shared" si="2"/>
        <v>0.00022067761892685667</v>
      </c>
      <c r="K41" s="1">
        <f t="shared" si="5"/>
        <v>0.00022067761892685667</v>
      </c>
      <c r="O41" s="1">
        <f t="shared" si="3"/>
        <v>0.0006256634952240831</v>
      </c>
      <c r="Q41" s="56">
        <f t="shared" si="4"/>
        <v>42751.1378</v>
      </c>
    </row>
    <row r="42" spans="1:17" ht="12.75">
      <c r="A42" s="49" t="s">
        <v>58</v>
      </c>
      <c r="B42" s="50" t="s">
        <v>45</v>
      </c>
      <c r="C42" s="51">
        <v>57722.347260000184</v>
      </c>
      <c r="D42" s="51">
        <v>0.0002</v>
      </c>
      <c r="E42" s="1">
        <f>+(C42-C$7)/C$8</f>
        <v>16873.002541767422</v>
      </c>
      <c r="F42" s="1">
        <f>ROUND(2*E42,0)/2</f>
        <v>16873</v>
      </c>
      <c r="G42" s="1">
        <f>+C42-(C$7+F42*C$8)</f>
        <v>0.0009318090014858171</v>
      </c>
      <c r="K42" s="1">
        <f>+G42</f>
        <v>0.0009318090014858171</v>
      </c>
      <c r="O42" s="1">
        <f>+C$11+C$12*$F42</f>
        <v>0.000616432045992309</v>
      </c>
      <c r="Q42" s="56">
        <f>+C42-15018.5</f>
        <v>42703.847260000184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F5" sqref="F5"/>
    </sheetView>
  </sheetViews>
  <sheetFormatPr defaultColWidth="10.28125" defaultRowHeight="12.75"/>
  <cols>
    <col min="1" max="1" width="14.421875" style="1" customWidth="1"/>
    <col min="2" max="2" width="3.8515625" style="1" customWidth="1"/>
    <col min="3" max="3" width="11.8515625" style="1" customWidth="1"/>
    <col min="4" max="4" width="9.421875" style="1" customWidth="1"/>
    <col min="5" max="5" width="9.8515625" style="1" customWidth="1"/>
    <col min="6" max="6" width="16.85156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spans="1:12" ht="20.25">
      <c r="A1" s="2" t="s">
        <v>0</v>
      </c>
      <c r="E1" s="3"/>
      <c r="F1" s="3"/>
      <c r="G1" s="4" t="s">
        <v>1</v>
      </c>
      <c r="H1" s="5" t="s">
        <v>2</v>
      </c>
      <c r="I1" s="6" t="s">
        <v>3</v>
      </c>
      <c r="J1" s="6" t="s">
        <v>3</v>
      </c>
      <c r="K1" s="7">
        <v>51536.724</v>
      </c>
      <c r="L1" s="7">
        <v>0.366556</v>
      </c>
    </row>
    <row r="2" spans="1:3" ht="12.75">
      <c r="A2" s="1" t="s">
        <v>4</v>
      </c>
      <c r="B2" s="1" t="str">
        <f>$G$1</f>
        <v>EW/KW</v>
      </c>
      <c r="C2" s="8"/>
    </row>
    <row r="4" spans="1:7" ht="12.75">
      <c r="A4" s="9" t="s">
        <v>5</v>
      </c>
      <c r="C4" s="10" t="str">
        <f>$I$1</f>
        <v>not avail.</v>
      </c>
      <c r="D4" s="11" t="str">
        <f>$J$1</f>
        <v>not avail.</v>
      </c>
      <c r="F4" s="12" t="str">
        <f>"F"&amp;B9</f>
        <v>F22</v>
      </c>
      <c r="G4" s="13" t="str">
        <f>"G"&amp;B9</f>
        <v>G22</v>
      </c>
    </row>
    <row r="5" spans="1:4" ht="12.75">
      <c r="A5" s="14" t="s">
        <v>6</v>
      </c>
      <c r="B5"/>
      <c r="C5" s="15">
        <v>-9.5</v>
      </c>
      <c r="D5" t="s">
        <v>7</v>
      </c>
    </row>
    <row r="6" ht="12.75">
      <c r="A6" s="16" t="s">
        <v>8</v>
      </c>
    </row>
    <row r="7" spans="1:3" ht="12.75">
      <c r="A7" s="1" t="s">
        <v>9</v>
      </c>
      <c r="C7" s="1">
        <f>K1</f>
        <v>51536.724</v>
      </c>
    </row>
    <row r="8" spans="1:4" ht="12.75">
      <c r="A8" s="1" t="s">
        <v>10</v>
      </c>
      <c r="C8" s="1">
        <f>L1</f>
        <v>0.366556</v>
      </c>
      <c r="D8" s="17" t="s">
        <v>2</v>
      </c>
    </row>
    <row r="9" spans="1:4" ht="12.75">
      <c r="A9" s="18" t="s">
        <v>11</v>
      </c>
      <c r="B9" s="19">
        <v>22</v>
      </c>
      <c r="C9" s="12" t="str">
        <f>"F"&amp;B9</f>
        <v>F22</v>
      </c>
      <c r="D9" s="13" t="str">
        <f>"G"&amp;B9</f>
        <v>G22</v>
      </c>
    </row>
    <row r="10" spans="1:5" ht="12.75">
      <c r="A10"/>
      <c r="B10"/>
      <c r="C10" s="20" t="s">
        <v>12</v>
      </c>
      <c r="D10" s="20" t="s">
        <v>13</v>
      </c>
      <c r="E10"/>
    </row>
    <row r="11" spans="1:5" ht="12.75">
      <c r="A11" t="s">
        <v>14</v>
      </c>
      <c r="B11"/>
      <c r="C11" s="21">
        <f ca="1">INTERCEPT(INDIRECT($D$9):G992,INDIRECT($C$9):F992)</f>
        <v>-0.1838904859749716</v>
      </c>
      <c r="D11" s="22"/>
      <c r="E11"/>
    </row>
    <row r="12" spans="1:5" ht="12.75">
      <c r="A12" t="s">
        <v>15</v>
      </c>
      <c r="B12"/>
      <c r="C12" s="21">
        <f ca="1">SLOPE(INDIRECT($D$9):G992,INDIRECT($C$9):F992)</f>
        <v>4.291753988199337E-05</v>
      </c>
      <c r="D12" s="22"/>
      <c r="E12"/>
    </row>
    <row r="13" spans="1:3" ht="12.75">
      <c r="A13" t="s">
        <v>16</v>
      </c>
      <c r="B13"/>
      <c r="C13" s="22" t="s">
        <v>17</v>
      </c>
    </row>
    <row r="14" spans="1:3" ht="12.75">
      <c r="A14"/>
      <c r="B14"/>
      <c r="C14"/>
    </row>
    <row r="15" spans="1:6" ht="12.75">
      <c r="A15" s="23" t="s">
        <v>18</v>
      </c>
      <c r="B15"/>
      <c r="C15" s="24">
        <f>(C7+C11)+(C8+C12)*INT(MAX(F21:F3533))</f>
        <v>57769.4549055271</v>
      </c>
      <c r="E15" s="25" t="s">
        <v>19</v>
      </c>
      <c r="F15" s="15">
        <v>1</v>
      </c>
    </row>
    <row r="16" spans="1:6" ht="12.75">
      <c r="A16" s="23" t="s">
        <v>20</v>
      </c>
      <c r="B16"/>
      <c r="C16" s="24">
        <f>+C8+C12</f>
        <v>0.366598917539882</v>
      </c>
      <c r="E16" s="25" t="s">
        <v>21</v>
      </c>
      <c r="F16" s="52">
        <f ca="1">NOW()+15018.5+$C$5/24</f>
        <v>59906.612562152775</v>
      </c>
    </row>
    <row r="17" spans="1:6" ht="12.75">
      <c r="A17" s="25" t="s">
        <v>22</v>
      </c>
      <c r="B17"/>
      <c r="C17">
        <f>COUNT(C21:C2191)</f>
        <v>22</v>
      </c>
      <c r="E17" s="25" t="s">
        <v>23</v>
      </c>
      <c r="F17" s="21">
        <f>ROUND(2*(F16-$C$7)/$C$8,0)/2+F15</f>
        <v>22835</v>
      </c>
    </row>
    <row r="18" spans="1:6" ht="12.75">
      <c r="A18" s="23" t="s">
        <v>24</v>
      </c>
      <c r="B18"/>
      <c r="C18" s="26">
        <f>+C15</f>
        <v>57769.4549055271</v>
      </c>
      <c r="D18" s="27">
        <f>+C16</f>
        <v>0.366598917539882</v>
      </c>
      <c r="E18" s="25" t="s">
        <v>25</v>
      </c>
      <c r="F18" s="13">
        <f>ROUND(2*(F16-$C$15)/$C$16,0)/2+F15</f>
        <v>5830.5</v>
      </c>
    </row>
    <row r="19" spans="5:6" ht="12.75">
      <c r="E19" s="25" t="s">
        <v>26</v>
      </c>
      <c r="F19" s="28">
        <f>+$C$15+$C$16*F18-15018.5-$C$5/24</f>
        <v>44888.80572757671</v>
      </c>
    </row>
    <row r="20" spans="1:17" ht="12.75">
      <c r="A20" s="20" t="s">
        <v>27</v>
      </c>
      <c r="B20" s="20" t="s">
        <v>28</v>
      </c>
      <c r="C20" s="20" t="s">
        <v>29</v>
      </c>
      <c r="D20" s="20" t="s">
        <v>30</v>
      </c>
      <c r="E20" s="20" t="s">
        <v>31</v>
      </c>
      <c r="F20" s="20" t="s">
        <v>32</v>
      </c>
      <c r="G20" s="20" t="s">
        <v>33</v>
      </c>
      <c r="H20" s="29" t="s">
        <v>34</v>
      </c>
      <c r="I20" s="29" t="s">
        <v>35</v>
      </c>
      <c r="J20" s="29" t="s">
        <v>36</v>
      </c>
      <c r="K20" s="29" t="s">
        <v>37</v>
      </c>
      <c r="L20" s="29" t="s">
        <v>38</v>
      </c>
      <c r="M20" s="29" t="s">
        <v>39</v>
      </c>
      <c r="N20" s="29" t="s">
        <v>40</v>
      </c>
      <c r="O20" s="29" t="s">
        <v>41</v>
      </c>
      <c r="P20" s="29" t="s">
        <v>42</v>
      </c>
      <c r="Q20" s="20" t="s">
        <v>43</v>
      </c>
    </row>
    <row r="21" spans="1:17" ht="12.75">
      <c r="A21" s="30" t="s">
        <v>2</v>
      </c>
      <c r="C21" s="8">
        <f>K1</f>
        <v>51536.724</v>
      </c>
      <c r="D21" s="8" t="s">
        <v>17</v>
      </c>
      <c r="E21" s="1">
        <f aca="true" t="shared" si="0" ref="E21:E37">+(C21-C$7)/C$8</f>
        <v>0</v>
      </c>
      <c r="F21" s="1">
        <f>ROUND(2*E21,0)/2</f>
        <v>0</v>
      </c>
      <c r="G21" s="1">
        <f aca="true" t="shared" si="1" ref="G21:G37">+C21-(C$7+F21*C$8)</f>
        <v>0</v>
      </c>
      <c r="I21" s="1">
        <f>+G21</f>
        <v>0</v>
      </c>
      <c r="O21" s="1">
        <f aca="true" t="shared" si="2" ref="O21:O37">+C$11+C$12*$F21</f>
        <v>-0.1838904859749716</v>
      </c>
      <c r="Q21" s="56">
        <f aca="true" t="shared" si="3" ref="Q21:Q37">+C21-15018.5</f>
        <v>36518.224</v>
      </c>
    </row>
    <row r="22" spans="1:17" ht="12.75">
      <c r="A22" s="31" t="s">
        <v>44</v>
      </c>
      <c r="B22" s="32" t="s">
        <v>45</v>
      </c>
      <c r="C22" s="31">
        <v>54833.7329</v>
      </c>
      <c r="D22" s="31">
        <v>0.0007</v>
      </c>
      <c r="E22" s="1">
        <f t="shared" si="0"/>
        <v>8994.557175438407</v>
      </c>
      <c r="F22" s="53">
        <f>ROUND(2*E22,0)/2-0.5</f>
        <v>8994</v>
      </c>
      <c r="G22" s="1">
        <f t="shared" si="1"/>
        <v>0.20423599999776343</v>
      </c>
      <c r="K22" s="1">
        <f aca="true" t="shared" si="4" ref="K22:K37">+G22</f>
        <v>0.20423599999776343</v>
      </c>
      <c r="O22" s="1">
        <f t="shared" si="2"/>
        <v>0.20210986772367678</v>
      </c>
      <c r="Q22" s="56">
        <f t="shared" si="3"/>
        <v>39815.2329</v>
      </c>
    </row>
    <row r="23" spans="1:17" ht="12.75">
      <c r="A23" s="33" t="s">
        <v>46</v>
      </c>
      <c r="B23" s="34" t="s">
        <v>47</v>
      </c>
      <c r="C23" s="33">
        <v>55127.9249</v>
      </c>
      <c r="D23" s="33">
        <v>0.0002</v>
      </c>
      <c r="E23" s="1">
        <f t="shared" si="0"/>
        <v>9797.141228079738</v>
      </c>
      <c r="F23" s="53">
        <f>ROUND(2*E23,0)/2-0.5</f>
        <v>9796.5</v>
      </c>
      <c r="G23" s="1">
        <f t="shared" si="1"/>
        <v>0.23504599999432685</v>
      </c>
      <c r="K23" s="1">
        <f t="shared" si="4"/>
        <v>0.23504599999432685</v>
      </c>
      <c r="O23" s="1">
        <f t="shared" si="2"/>
        <v>0.23655119347897646</v>
      </c>
      <c r="Q23" s="56">
        <f t="shared" si="3"/>
        <v>40109.4249</v>
      </c>
    </row>
    <row r="24" spans="1:17" ht="12.75">
      <c r="A24" s="35" t="s">
        <v>48</v>
      </c>
      <c r="B24" s="36" t="s">
        <v>45</v>
      </c>
      <c r="C24" s="37">
        <v>55421.57196</v>
      </c>
      <c r="D24" s="37">
        <v>0.0003</v>
      </c>
      <c r="E24" s="1">
        <f t="shared" si="0"/>
        <v>10598.238632023482</v>
      </c>
      <c r="F24" s="53">
        <f>ROUND(2*E24,0)/2-0.5</f>
        <v>10597.5</v>
      </c>
      <c r="G24" s="1">
        <f t="shared" si="1"/>
        <v>0.2707499999960419</v>
      </c>
      <c r="K24" s="1">
        <f t="shared" si="4"/>
        <v>0.2707499999960419</v>
      </c>
      <c r="O24" s="1">
        <f t="shared" si="2"/>
        <v>0.2709281429244531</v>
      </c>
      <c r="Q24" s="56">
        <f t="shared" si="3"/>
        <v>40403.07196</v>
      </c>
    </row>
    <row r="25" spans="1:17" ht="12.75">
      <c r="A25" s="35" t="s">
        <v>48</v>
      </c>
      <c r="B25" s="36" t="s">
        <v>45</v>
      </c>
      <c r="C25" s="37">
        <v>55483.52737</v>
      </c>
      <c r="D25" s="37">
        <v>0.0002</v>
      </c>
      <c r="E25" s="1">
        <f t="shared" si="0"/>
        <v>10767.25894542717</v>
      </c>
      <c r="F25" s="54">
        <f aca="true" t="shared" si="5" ref="F25:F33">ROUND(2*E25,0)/2-1</f>
        <v>10766.5</v>
      </c>
      <c r="G25" s="1">
        <f t="shared" si="1"/>
        <v>0.2781959999992978</v>
      </c>
      <c r="K25" s="1">
        <f t="shared" si="4"/>
        <v>0.2781959999992978</v>
      </c>
      <c r="O25" s="1">
        <f t="shared" si="2"/>
        <v>0.27818120716451</v>
      </c>
      <c r="Q25" s="56">
        <f t="shared" si="3"/>
        <v>40465.02737</v>
      </c>
    </row>
    <row r="26" spans="1:17" ht="12.75">
      <c r="A26" s="35" t="s">
        <v>48</v>
      </c>
      <c r="B26" s="36" t="s">
        <v>45</v>
      </c>
      <c r="C26" s="37">
        <v>55497.45842</v>
      </c>
      <c r="D26" s="37">
        <v>0.0001</v>
      </c>
      <c r="E26" s="1">
        <f t="shared" si="0"/>
        <v>10805.264188827903</v>
      </c>
      <c r="F26" s="54">
        <f t="shared" si="5"/>
        <v>10804.5</v>
      </c>
      <c r="G26" s="1">
        <f t="shared" si="1"/>
        <v>0.2801180000024033</v>
      </c>
      <c r="K26" s="1">
        <f t="shared" si="4"/>
        <v>0.2801180000024033</v>
      </c>
      <c r="O26" s="1">
        <f t="shared" si="2"/>
        <v>0.27981207368002575</v>
      </c>
      <c r="Q26" s="56">
        <f t="shared" si="3"/>
        <v>40478.95842</v>
      </c>
    </row>
    <row r="27" spans="1:17" ht="12.75">
      <c r="A27" s="35" t="s">
        <v>48</v>
      </c>
      <c r="B27" s="36" t="s">
        <v>47</v>
      </c>
      <c r="C27" s="37">
        <v>55499.47391</v>
      </c>
      <c r="D27" s="37">
        <v>0.0002</v>
      </c>
      <c r="E27" s="1">
        <f t="shared" si="0"/>
        <v>10810.762639269304</v>
      </c>
      <c r="F27" s="54">
        <f t="shared" si="5"/>
        <v>10810</v>
      </c>
      <c r="G27" s="1">
        <f t="shared" si="1"/>
        <v>0.27954999999928987</v>
      </c>
      <c r="K27" s="1">
        <f t="shared" si="4"/>
        <v>0.27954999999928987</v>
      </c>
      <c r="O27" s="1">
        <f t="shared" si="2"/>
        <v>0.28004812014937674</v>
      </c>
      <c r="Q27" s="56">
        <f t="shared" si="3"/>
        <v>40480.97391</v>
      </c>
    </row>
    <row r="28" spans="1:17" ht="12.75">
      <c r="A28" s="35" t="s">
        <v>49</v>
      </c>
      <c r="B28" s="36" t="s">
        <v>45</v>
      </c>
      <c r="C28" s="37">
        <v>55500.9403</v>
      </c>
      <c r="D28" s="37">
        <v>0.0004</v>
      </c>
      <c r="E28" s="1">
        <f t="shared" si="0"/>
        <v>10814.763092133262</v>
      </c>
      <c r="F28" s="54">
        <f t="shared" si="5"/>
        <v>10814</v>
      </c>
      <c r="G28" s="1">
        <f t="shared" si="1"/>
        <v>0.27971599999727914</v>
      </c>
      <c r="K28" s="1">
        <f t="shared" si="4"/>
        <v>0.27971599999727914</v>
      </c>
      <c r="O28" s="1">
        <f t="shared" si="2"/>
        <v>0.2802197903089047</v>
      </c>
      <c r="Q28" s="56">
        <f t="shared" si="3"/>
        <v>40482.4403</v>
      </c>
    </row>
    <row r="29" spans="1:17" ht="12.75">
      <c r="A29" s="33" t="s">
        <v>50</v>
      </c>
      <c r="B29" s="34" t="s">
        <v>45</v>
      </c>
      <c r="C29" s="33">
        <v>55849.9422</v>
      </c>
      <c r="D29" s="33">
        <v>0.0004</v>
      </c>
      <c r="E29" s="1">
        <f t="shared" si="0"/>
        <v>11766.873820098419</v>
      </c>
      <c r="F29" s="54">
        <f t="shared" si="5"/>
        <v>11766</v>
      </c>
      <c r="G29" s="1">
        <f t="shared" si="1"/>
        <v>0.32030399999348447</v>
      </c>
      <c r="K29" s="1">
        <f t="shared" si="4"/>
        <v>0.32030399999348447</v>
      </c>
      <c r="O29" s="1">
        <f t="shared" si="2"/>
        <v>0.32107728827656234</v>
      </c>
      <c r="Q29" s="56">
        <f t="shared" si="3"/>
        <v>40831.4422</v>
      </c>
    </row>
    <row r="30" spans="1:17" ht="12.75">
      <c r="A30" s="38" t="s">
        <v>51</v>
      </c>
      <c r="B30" s="39" t="s">
        <v>47</v>
      </c>
      <c r="C30" s="40">
        <v>55873.40492</v>
      </c>
      <c r="D30" s="40">
        <v>0.0002</v>
      </c>
      <c r="E30" s="1">
        <f t="shared" si="0"/>
        <v>11830.882375407848</v>
      </c>
      <c r="F30" s="54">
        <f t="shared" si="5"/>
        <v>11830</v>
      </c>
      <c r="G30" s="1">
        <f t="shared" si="1"/>
        <v>0.32344000000011874</v>
      </c>
      <c r="K30" s="1">
        <f t="shared" si="4"/>
        <v>0.32344000000011874</v>
      </c>
      <c r="O30" s="1">
        <f t="shared" si="2"/>
        <v>0.3238240108290099</v>
      </c>
      <c r="Q30" s="56">
        <f t="shared" si="3"/>
        <v>40854.90492</v>
      </c>
    </row>
    <row r="31" spans="1:17" ht="12.75">
      <c r="A31" s="38" t="s">
        <v>51</v>
      </c>
      <c r="B31" s="39" t="s">
        <v>45</v>
      </c>
      <c r="C31" s="40">
        <v>55882.38835</v>
      </c>
      <c r="D31" s="40">
        <v>0.0005</v>
      </c>
      <c r="E31" s="1">
        <f t="shared" si="0"/>
        <v>11855.390035901743</v>
      </c>
      <c r="F31" s="54">
        <f t="shared" si="5"/>
        <v>11854.5</v>
      </c>
      <c r="G31" s="1">
        <f t="shared" si="1"/>
        <v>0.3262479999975767</v>
      </c>
      <c r="K31" s="1">
        <f t="shared" si="4"/>
        <v>0.3262479999975767</v>
      </c>
      <c r="O31" s="1">
        <f t="shared" si="2"/>
        <v>0.32487549055611875</v>
      </c>
      <c r="Q31" s="56">
        <f t="shared" si="3"/>
        <v>40863.88835</v>
      </c>
    </row>
    <row r="32" spans="1:17" ht="12.75">
      <c r="A32" s="38" t="s">
        <v>52</v>
      </c>
      <c r="B32" s="39" t="s">
        <v>45</v>
      </c>
      <c r="C32" s="40">
        <v>56233.9545</v>
      </c>
      <c r="D32" s="40">
        <v>0.0004</v>
      </c>
      <c r="E32" s="1">
        <f t="shared" si="0"/>
        <v>12814.496284333083</v>
      </c>
      <c r="F32" s="54">
        <f t="shared" si="5"/>
        <v>12813.5</v>
      </c>
      <c r="G32" s="1">
        <f t="shared" si="1"/>
        <v>0.36519399999815505</v>
      </c>
      <c r="K32" s="1">
        <f t="shared" si="4"/>
        <v>0.36519399999815505</v>
      </c>
      <c r="O32" s="1">
        <f t="shared" si="2"/>
        <v>0.3660334113029504</v>
      </c>
      <c r="Q32" s="56">
        <f t="shared" si="3"/>
        <v>41215.4545</v>
      </c>
    </row>
    <row r="33" spans="1:17" ht="12.75">
      <c r="A33" s="40" t="s">
        <v>53</v>
      </c>
      <c r="B33" s="39" t="s">
        <v>47</v>
      </c>
      <c r="C33" s="41">
        <v>56630.43171</v>
      </c>
      <c r="D33" s="40">
        <v>0.0002</v>
      </c>
      <c r="E33" s="1">
        <f t="shared" si="0"/>
        <v>13896.124221128546</v>
      </c>
      <c r="F33" s="54">
        <f t="shared" si="5"/>
        <v>13895</v>
      </c>
      <c r="G33" s="1">
        <f t="shared" si="1"/>
        <v>0.41208999999798834</v>
      </c>
      <c r="K33" s="1">
        <f t="shared" si="4"/>
        <v>0.41208999999798834</v>
      </c>
      <c r="O33" s="1">
        <f t="shared" si="2"/>
        <v>0.4124487306853263</v>
      </c>
      <c r="Q33" s="56">
        <f t="shared" si="3"/>
        <v>41611.93171</v>
      </c>
    </row>
    <row r="34" spans="1:17" ht="12.75">
      <c r="A34" s="42" t="s">
        <v>54</v>
      </c>
      <c r="B34" s="43" t="s">
        <v>47</v>
      </c>
      <c r="C34" s="44">
        <v>57029.29136</v>
      </c>
      <c r="D34" s="44">
        <v>0.0006</v>
      </c>
      <c r="E34" s="1">
        <f t="shared" si="0"/>
        <v>14984.251683235307</v>
      </c>
      <c r="F34" s="54">
        <f>ROUND(2*E34,0)/2-1.5</f>
        <v>14983</v>
      </c>
      <c r="G34" s="1">
        <f t="shared" si="1"/>
        <v>0.4588119999971241</v>
      </c>
      <c r="K34" s="1">
        <f t="shared" si="4"/>
        <v>0.4588119999971241</v>
      </c>
      <c r="O34" s="1">
        <f t="shared" si="2"/>
        <v>0.45914301407693503</v>
      </c>
      <c r="Q34" s="56">
        <f t="shared" si="3"/>
        <v>42010.79136</v>
      </c>
    </row>
    <row r="35" spans="1:17" ht="12.75">
      <c r="A35" s="13" t="s">
        <v>55</v>
      </c>
      <c r="B35" s="13" t="s">
        <v>45</v>
      </c>
      <c r="C35" s="45">
        <v>57056.9716</v>
      </c>
      <c r="D35" s="8"/>
      <c r="E35" s="1">
        <f t="shared" si="0"/>
        <v>15059.766038477055</v>
      </c>
      <c r="F35" s="54">
        <f>ROUND(2*E35,0)/2-1.5</f>
        <v>15058.5</v>
      </c>
      <c r="G35" s="1">
        <f t="shared" si="1"/>
        <v>0.4640739999958896</v>
      </c>
      <c r="K35" s="1">
        <f t="shared" si="4"/>
        <v>0.4640739999958896</v>
      </c>
      <c r="O35" s="1">
        <f t="shared" si="2"/>
        <v>0.46238328833802556</v>
      </c>
      <c r="Q35" s="56">
        <f t="shared" si="3"/>
        <v>42038.4716</v>
      </c>
    </row>
    <row r="36" spans="1:17" ht="12.75">
      <c r="A36" s="13" t="s">
        <v>55</v>
      </c>
      <c r="B36" s="13" t="s">
        <v>47</v>
      </c>
      <c r="C36" s="45">
        <v>57057.1528</v>
      </c>
      <c r="D36" s="8"/>
      <c r="E36" s="1">
        <f t="shared" si="0"/>
        <v>15060.260369493342</v>
      </c>
      <c r="F36" s="54">
        <f>ROUND(2*E36,0)/2-1.5</f>
        <v>15059</v>
      </c>
      <c r="G36" s="1">
        <f t="shared" si="1"/>
        <v>0.46199600000545615</v>
      </c>
      <c r="K36" s="1">
        <f t="shared" si="4"/>
        <v>0.46199600000545615</v>
      </c>
      <c r="O36" s="1">
        <f t="shared" si="2"/>
        <v>0.46240474710796653</v>
      </c>
      <c r="Q36" s="56">
        <f t="shared" si="3"/>
        <v>42038.6528</v>
      </c>
    </row>
    <row r="37" spans="1:17" ht="12.75">
      <c r="A37" s="13" t="s">
        <v>55</v>
      </c>
      <c r="B37" s="13" t="s">
        <v>45</v>
      </c>
      <c r="C37" s="45">
        <v>57058.0707</v>
      </c>
      <c r="D37" s="8"/>
      <c r="E37" s="1">
        <f t="shared" si="0"/>
        <v>15062.76448891846</v>
      </c>
      <c r="F37" s="54">
        <f>ROUND(2*E37,0)/2-1.5</f>
        <v>15061.5</v>
      </c>
      <c r="G37" s="1">
        <f t="shared" si="1"/>
        <v>0.4635059999927762</v>
      </c>
      <c r="K37" s="1">
        <f t="shared" si="4"/>
        <v>0.4635059999927762</v>
      </c>
      <c r="O37" s="1">
        <f t="shared" si="2"/>
        <v>0.4625120409576715</v>
      </c>
      <c r="Q37" s="56">
        <f t="shared" si="3"/>
        <v>42039.5707</v>
      </c>
    </row>
    <row r="38" spans="1:17" ht="12.75">
      <c r="A38" s="13" t="s">
        <v>55</v>
      </c>
      <c r="B38" s="13" t="s">
        <v>47</v>
      </c>
      <c r="C38" s="45">
        <v>57058.9858</v>
      </c>
      <c r="D38" s="8"/>
      <c r="E38" s="1">
        <f>+(C38-C$7)/C$8</f>
        <v>15065.260969674484</v>
      </c>
      <c r="F38" s="54">
        <f>ROUND(2*E38,0)/2-1.5</f>
        <v>15064</v>
      </c>
      <c r="G38" s="1">
        <f>+C38-(C$7+F38*C$8)</f>
        <v>0.4622159999998985</v>
      </c>
      <c r="K38" s="1">
        <f>+G38</f>
        <v>0.4622159999998985</v>
      </c>
      <c r="O38" s="1">
        <f>+C$11+C$12*$F38</f>
        <v>0.4626193348073765</v>
      </c>
      <c r="Q38" s="56">
        <f>+C38-15018.5</f>
        <v>42040.4858</v>
      </c>
    </row>
    <row r="39" spans="1:17" ht="12.75">
      <c r="A39" s="46" t="s">
        <v>56</v>
      </c>
      <c r="B39" s="47" t="s">
        <v>47</v>
      </c>
      <c r="C39" s="48">
        <v>57393.5073</v>
      </c>
      <c r="D39" s="48">
        <v>0.0001</v>
      </c>
      <c r="E39" s="1">
        <f>+(C39-C$7)/C$8</f>
        <v>15977.867774637423</v>
      </c>
      <c r="F39" s="54">
        <f>ROUND(2*E39,0)/2-1.5</f>
        <v>15976.5</v>
      </c>
      <c r="G39" s="1">
        <f>+C39-(C$7+F39*C$8)</f>
        <v>0.5013659999967786</v>
      </c>
      <c r="K39" s="1">
        <f>+G39</f>
        <v>0.5013659999967786</v>
      </c>
      <c r="O39" s="1">
        <f>+C$11+C$12*$F39</f>
        <v>0.5017815899496955</v>
      </c>
      <c r="Q39" s="56">
        <f>+C39-15018.5</f>
        <v>42375.0073</v>
      </c>
    </row>
    <row r="40" spans="1:17" ht="12.75">
      <c r="A40" s="46" t="s">
        <v>56</v>
      </c>
      <c r="B40" s="47" t="s">
        <v>45</v>
      </c>
      <c r="C40" s="48">
        <v>57393.6912</v>
      </c>
      <c r="D40" s="48">
        <v>0.0001</v>
      </c>
      <c r="E40" s="1">
        <f>+(C40-C$7)/C$8</f>
        <v>15978.369471513219</v>
      </c>
      <c r="F40" s="54">
        <f>ROUND(2*E40,0)/2-1.5</f>
        <v>15977</v>
      </c>
      <c r="G40" s="1">
        <f>+C40-(C$7+F40*C$8)</f>
        <v>0.501987999996345</v>
      </c>
      <c r="K40" s="1">
        <f>+G40</f>
        <v>0.501987999996345</v>
      </c>
      <c r="O40" s="1">
        <f>+C$11+C$12*$F40</f>
        <v>0.5018030487196364</v>
      </c>
      <c r="Q40" s="56">
        <f>+C40-15018.5</f>
        <v>42375.1912</v>
      </c>
    </row>
    <row r="41" spans="1:17" ht="12.75">
      <c r="A41" s="46" t="s">
        <v>57</v>
      </c>
      <c r="B41" s="47" t="s">
        <v>45</v>
      </c>
      <c r="C41" s="48">
        <v>57769.6378</v>
      </c>
      <c r="D41" s="48">
        <v>0.0001</v>
      </c>
      <c r="E41" s="1">
        <f>+(C41-C$7)/C$8</f>
        <v>17003.987930902767</v>
      </c>
      <c r="F41" s="54">
        <f>ROUND(2*E41,0)/2-1.5</f>
        <v>17002.5</v>
      </c>
      <c r="G41" s="1">
        <f>+C41-(C$7+F41*C$8)</f>
        <v>0.5454099999915343</v>
      </c>
      <c r="K41" s="1">
        <f>+G41</f>
        <v>0.5454099999915343</v>
      </c>
      <c r="O41" s="1">
        <f>+C$11+C$12*$F41</f>
        <v>0.5458149858686207</v>
      </c>
      <c r="Q41" s="56">
        <f>+C41-15018.5</f>
        <v>42751.1378</v>
      </c>
    </row>
    <row r="42" spans="1:17" ht="12.75">
      <c r="A42" s="49" t="s">
        <v>58</v>
      </c>
      <c r="B42" s="50" t="s">
        <v>45</v>
      </c>
      <c r="C42" s="51">
        <v>57722.347260000184</v>
      </c>
      <c r="D42" s="51">
        <v>0.0002</v>
      </c>
      <c r="E42" s="1">
        <f>+(C42-C$7)/C$8</f>
        <v>16874.974792392382</v>
      </c>
      <c r="F42" s="54">
        <f>ROUND(2*E42,0)/2-1.5</f>
        <v>16873.5</v>
      </c>
      <c r="G42" s="1">
        <f>+C42-(C$7+F42*C$8)</f>
        <v>0.5405940001801355</v>
      </c>
      <c r="K42" s="1">
        <f>+G42</f>
        <v>0.5405940001801355</v>
      </c>
      <c r="O42" s="1">
        <f>+C$11+C$12*$F42</f>
        <v>0.5402786232238435</v>
      </c>
      <c r="Q42" s="56">
        <f>+C42-15018.5</f>
        <v>42703.847260000184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A11" sqref="A11:C30"/>
    </sheetView>
  </sheetViews>
  <sheetFormatPr defaultColWidth="9.140625" defaultRowHeight="12.75"/>
  <cols>
    <col min="1" max="1" width="23.421875" style="1" customWidth="1"/>
  </cols>
  <sheetData>
    <row r="1" ht="18">
      <c r="A1" s="55" t="s">
        <v>59</v>
      </c>
    </row>
    <row r="11" spans="1:18" ht="12.75">
      <c r="A11" s="1" t="s">
        <v>60</v>
      </c>
      <c r="B11" s="22" t="s">
        <v>45</v>
      </c>
      <c r="C11" s="1">
        <v>51536.724</v>
      </c>
      <c r="D11" s="1" t="s">
        <v>61</v>
      </c>
      <c r="K11" s="1" t="s">
        <v>62</v>
      </c>
      <c r="M11" s="1" t="s">
        <v>63</v>
      </c>
      <c r="N11" s="1">
        <v>0.00024</v>
      </c>
      <c r="O11" s="1" t="s">
        <v>64</v>
      </c>
      <c r="P11" s="1" t="s">
        <v>65</v>
      </c>
      <c r="Q11" s="1" t="s">
        <v>66</v>
      </c>
      <c r="R11" s="1" t="s">
        <v>67</v>
      </c>
    </row>
    <row r="12" spans="1:18" ht="12.75">
      <c r="A12" s="1" t="s">
        <v>68</v>
      </c>
      <c r="B12" s="22" t="s">
        <v>47</v>
      </c>
      <c r="C12" s="1">
        <v>54833.7329</v>
      </c>
      <c r="D12" s="1" t="s">
        <v>61</v>
      </c>
      <c r="K12" s="1" t="s">
        <v>69</v>
      </c>
      <c r="L12" s="1">
        <v>0.0007</v>
      </c>
      <c r="M12" s="1" t="s">
        <v>70</v>
      </c>
      <c r="N12" s="1">
        <v>0.00201</v>
      </c>
      <c r="O12" s="1" t="s">
        <v>71</v>
      </c>
      <c r="R12" s="1" t="s">
        <v>72</v>
      </c>
    </row>
    <row r="13" spans="1:18" ht="12.75">
      <c r="A13" s="1" t="s">
        <v>73</v>
      </c>
      <c r="B13" s="22" t="s">
        <v>45</v>
      </c>
      <c r="C13" s="1">
        <v>55127.9249</v>
      </c>
      <c r="D13" s="1" t="s">
        <v>61</v>
      </c>
      <c r="K13" s="1" t="s">
        <v>69</v>
      </c>
      <c r="L13" s="1">
        <v>0.0002</v>
      </c>
      <c r="M13" s="1" t="s">
        <v>74</v>
      </c>
      <c r="N13" s="1" t="s">
        <v>75</v>
      </c>
      <c r="O13" s="1" t="s">
        <v>71</v>
      </c>
      <c r="R13" s="1" t="s">
        <v>76</v>
      </c>
    </row>
    <row r="14" spans="1:18" ht="12.75">
      <c r="A14" s="1" t="s">
        <v>77</v>
      </c>
      <c r="B14" s="22" t="s">
        <v>45</v>
      </c>
      <c r="C14" s="1">
        <v>55421.572</v>
      </c>
      <c r="D14" s="1" t="s">
        <v>61</v>
      </c>
      <c r="K14" s="1" t="s">
        <v>69</v>
      </c>
      <c r="L14" s="1">
        <v>0.0003</v>
      </c>
      <c r="M14" s="1" t="s">
        <v>78</v>
      </c>
      <c r="N14" s="1" t="s">
        <v>79</v>
      </c>
      <c r="O14" s="1" t="s">
        <v>80</v>
      </c>
      <c r="P14" s="1" t="s">
        <v>81</v>
      </c>
      <c r="Q14" s="1" t="s">
        <v>82</v>
      </c>
      <c r="R14" s="1" t="s">
        <v>83</v>
      </c>
    </row>
    <row r="15" spans="1:18" ht="12.75">
      <c r="A15" s="1" t="s">
        <v>77</v>
      </c>
      <c r="B15" s="22" t="s">
        <v>45</v>
      </c>
      <c r="C15" s="1">
        <v>55483.5274</v>
      </c>
      <c r="D15" s="1" t="s">
        <v>61</v>
      </c>
      <c r="K15" s="1" t="s">
        <v>69</v>
      </c>
      <c r="L15" s="1">
        <v>0.0002</v>
      </c>
      <c r="M15" s="1" t="s">
        <v>84</v>
      </c>
      <c r="N15" s="1" t="s">
        <v>85</v>
      </c>
      <c r="O15" s="1" t="s">
        <v>80</v>
      </c>
      <c r="P15" s="1" t="s">
        <v>81</v>
      </c>
      <c r="Q15" s="1" t="s">
        <v>82</v>
      </c>
      <c r="R15" s="1" t="s">
        <v>83</v>
      </c>
    </row>
    <row r="16" spans="1:18" ht="12.75">
      <c r="A16" s="1" t="s">
        <v>77</v>
      </c>
      <c r="B16" s="22" t="s">
        <v>45</v>
      </c>
      <c r="C16" s="1">
        <v>55497.4584</v>
      </c>
      <c r="D16" s="1" t="s">
        <v>61</v>
      </c>
      <c r="K16" s="1" t="s">
        <v>69</v>
      </c>
      <c r="L16" s="1">
        <v>0.0001</v>
      </c>
      <c r="M16" s="1" t="s">
        <v>86</v>
      </c>
      <c r="N16" s="1">
        <v>0.00024</v>
      </c>
      <c r="O16" s="1" t="s">
        <v>80</v>
      </c>
      <c r="P16" s="1" t="s">
        <v>81</v>
      </c>
      <c r="Q16" s="1" t="s">
        <v>82</v>
      </c>
      <c r="R16" s="1" t="s">
        <v>83</v>
      </c>
    </row>
    <row r="17" spans="1:18" ht="12.75">
      <c r="A17" s="1" t="s">
        <v>77</v>
      </c>
      <c r="B17" s="22" t="s">
        <v>47</v>
      </c>
      <c r="C17" s="1">
        <v>55499.4739</v>
      </c>
      <c r="D17" s="1" t="s">
        <v>61</v>
      </c>
      <c r="K17" s="1" t="s">
        <v>69</v>
      </c>
      <c r="L17" s="1">
        <v>0.0002</v>
      </c>
      <c r="M17" s="1" t="s">
        <v>87</v>
      </c>
      <c r="N17" s="1" t="s">
        <v>88</v>
      </c>
      <c r="O17" s="1" t="s">
        <v>80</v>
      </c>
      <c r="P17" s="1" t="s">
        <v>81</v>
      </c>
      <c r="Q17" s="1" t="s">
        <v>82</v>
      </c>
      <c r="R17" s="1" t="s">
        <v>83</v>
      </c>
    </row>
    <row r="18" spans="1:18" ht="12.75">
      <c r="A18" s="1" t="s">
        <v>89</v>
      </c>
      <c r="B18" s="22" t="s">
        <v>47</v>
      </c>
      <c r="C18" s="1">
        <v>55500.9403</v>
      </c>
      <c r="D18" s="1" t="s">
        <v>61</v>
      </c>
      <c r="K18" s="1" t="s">
        <v>69</v>
      </c>
      <c r="L18" s="1">
        <v>0.0004</v>
      </c>
      <c r="M18" s="1" t="s">
        <v>90</v>
      </c>
      <c r="N18" s="1" t="s">
        <v>88</v>
      </c>
      <c r="O18" s="1" t="s">
        <v>71</v>
      </c>
      <c r="R18" s="1" t="s">
        <v>83</v>
      </c>
    </row>
    <row r="19" spans="1:18" ht="12.75">
      <c r="A19" s="1" t="s">
        <v>91</v>
      </c>
      <c r="B19" s="22" t="s">
        <v>47</v>
      </c>
      <c r="C19" s="1">
        <v>55849.9422</v>
      </c>
      <c r="D19" s="1" t="s">
        <v>61</v>
      </c>
      <c r="K19" s="1" t="s">
        <v>69</v>
      </c>
      <c r="L19" s="1">
        <v>0.0004</v>
      </c>
      <c r="M19" s="1" t="s">
        <v>92</v>
      </c>
      <c r="N19" s="1" t="s">
        <v>93</v>
      </c>
      <c r="O19" s="1" t="s">
        <v>71</v>
      </c>
      <c r="R19" s="1" t="s">
        <v>94</v>
      </c>
    </row>
    <row r="20" spans="1:18" ht="12.75">
      <c r="A20" s="1" t="s">
        <v>95</v>
      </c>
      <c r="B20" s="22" t="s">
        <v>47</v>
      </c>
      <c r="C20" s="1">
        <v>55873.4049</v>
      </c>
      <c r="D20" s="1" t="s">
        <v>61</v>
      </c>
      <c r="K20" s="1" t="s">
        <v>69</v>
      </c>
      <c r="L20" s="1">
        <v>0.0002</v>
      </c>
      <c r="M20" s="1" t="s">
        <v>96</v>
      </c>
      <c r="N20" s="1" t="s">
        <v>97</v>
      </c>
      <c r="O20" s="1" t="s">
        <v>98</v>
      </c>
      <c r="P20" s="1" t="s">
        <v>81</v>
      </c>
      <c r="Q20" s="1" t="s">
        <v>82</v>
      </c>
      <c r="R20" s="1" t="s">
        <v>99</v>
      </c>
    </row>
    <row r="21" spans="1:18" ht="12.75">
      <c r="A21" s="1" t="s">
        <v>95</v>
      </c>
      <c r="B21" s="22" t="s">
        <v>45</v>
      </c>
      <c r="C21" s="1">
        <v>55882.3884</v>
      </c>
      <c r="D21" s="1" t="s">
        <v>61</v>
      </c>
      <c r="K21" s="1" t="s">
        <v>69</v>
      </c>
      <c r="L21" s="1">
        <v>0.0005</v>
      </c>
      <c r="M21" s="1" t="s">
        <v>100</v>
      </c>
      <c r="N21" s="1">
        <v>0.00133</v>
      </c>
      <c r="O21" s="1" t="s">
        <v>98</v>
      </c>
      <c r="P21" s="1" t="s">
        <v>81</v>
      </c>
      <c r="Q21" s="1" t="s">
        <v>82</v>
      </c>
      <c r="R21" s="1" t="s">
        <v>99</v>
      </c>
    </row>
    <row r="22" spans="1:18" ht="12.75">
      <c r="A22" s="1" t="s">
        <v>101</v>
      </c>
      <c r="B22" s="22" t="s">
        <v>45</v>
      </c>
      <c r="C22" s="1">
        <v>56233.9545</v>
      </c>
      <c r="D22" s="1" t="s">
        <v>61</v>
      </c>
      <c r="K22" s="1" t="s">
        <v>69</v>
      </c>
      <c r="L22" s="1">
        <v>0.0004</v>
      </c>
      <c r="M22" s="1">
        <v>0</v>
      </c>
      <c r="N22" s="1" t="s">
        <v>102</v>
      </c>
      <c r="O22" s="1" t="s">
        <v>71</v>
      </c>
      <c r="R22" s="1" t="s">
        <v>99</v>
      </c>
    </row>
    <row r="23" spans="1:18" ht="12.75">
      <c r="A23" s="1" t="s">
        <v>103</v>
      </c>
      <c r="B23" s="22" t="s">
        <v>47</v>
      </c>
      <c r="C23" s="1">
        <v>56630.4317</v>
      </c>
      <c r="D23" s="1" t="s">
        <v>61</v>
      </c>
      <c r="K23" s="1" t="s">
        <v>69</v>
      </c>
      <c r="L23" s="1">
        <v>0.0002</v>
      </c>
      <c r="M23" s="1">
        <v>1081.5</v>
      </c>
      <c r="N23" s="1" t="s">
        <v>104</v>
      </c>
      <c r="O23" s="1" t="s">
        <v>98</v>
      </c>
      <c r="P23" s="1" t="s">
        <v>81</v>
      </c>
      <c r="Q23" s="1" t="s">
        <v>82</v>
      </c>
      <c r="R23" s="1" t="s">
        <v>105</v>
      </c>
    </row>
    <row r="24" spans="1:18" ht="12.75">
      <c r="A24" s="1" t="s">
        <v>106</v>
      </c>
      <c r="B24" s="22" t="s">
        <v>47</v>
      </c>
      <c r="C24" s="1">
        <v>57029.2914</v>
      </c>
      <c r="D24" s="1" t="s">
        <v>61</v>
      </c>
      <c r="K24" s="1" t="s">
        <v>69</v>
      </c>
      <c r="L24" s="1">
        <v>0.0006</v>
      </c>
      <c r="M24" s="1">
        <v>2169.5</v>
      </c>
      <c r="N24" s="1" t="s">
        <v>79</v>
      </c>
      <c r="O24" s="1" t="s">
        <v>107</v>
      </c>
      <c r="P24" s="1" t="s">
        <v>81</v>
      </c>
      <c r="Q24" s="1" t="s">
        <v>82</v>
      </c>
      <c r="R24" s="1" t="s">
        <v>108</v>
      </c>
    </row>
    <row r="25" spans="1:18" ht="12.75">
      <c r="A25" s="1" t="s">
        <v>55</v>
      </c>
      <c r="B25" s="22" t="s">
        <v>45</v>
      </c>
      <c r="C25" s="1">
        <v>57056.9716</v>
      </c>
      <c r="D25" s="1" t="s">
        <v>61</v>
      </c>
      <c r="K25" s="1" t="s">
        <v>69</v>
      </c>
      <c r="L25" s="1">
        <v>0.0005</v>
      </c>
      <c r="M25" s="1">
        <v>2245</v>
      </c>
      <c r="N25" s="1">
        <v>0.00173</v>
      </c>
      <c r="O25" s="1" t="s">
        <v>109</v>
      </c>
      <c r="P25" s="1" t="s">
        <v>81</v>
      </c>
      <c r="Q25" s="1" t="s">
        <v>82</v>
      </c>
      <c r="R25" s="1" t="s">
        <v>110</v>
      </c>
    </row>
    <row r="26" spans="1:18" ht="12.75">
      <c r="A26" s="1" t="s">
        <v>55</v>
      </c>
      <c r="B26" s="22" t="s">
        <v>47</v>
      </c>
      <c r="C26" s="1">
        <v>57057.1528</v>
      </c>
      <c r="D26" s="1" t="s">
        <v>61</v>
      </c>
      <c r="K26" s="1" t="s">
        <v>69</v>
      </c>
      <c r="L26" s="1">
        <v>0.0007</v>
      </c>
      <c r="M26" s="1">
        <v>2245.5</v>
      </c>
      <c r="N26" s="1" t="s">
        <v>111</v>
      </c>
      <c r="O26" s="1" t="s">
        <v>109</v>
      </c>
      <c r="P26" s="1" t="s">
        <v>81</v>
      </c>
      <c r="Q26" s="1" t="s">
        <v>82</v>
      </c>
      <c r="R26" s="1" t="s">
        <v>110</v>
      </c>
    </row>
    <row r="27" spans="1:18" ht="12.75">
      <c r="A27" s="1" t="s">
        <v>55</v>
      </c>
      <c r="B27" s="22" t="s">
        <v>45</v>
      </c>
      <c r="C27" s="1">
        <v>57058.0707</v>
      </c>
      <c r="D27" s="1" t="s">
        <v>61</v>
      </c>
      <c r="K27" s="1" t="s">
        <v>69</v>
      </c>
      <c r="L27" s="1">
        <v>0.0004</v>
      </c>
      <c r="M27" s="1">
        <v>2248</v>
      </c>
      <c r="N27" s="1">
        <v>0.00104</v>
      </c>
      <c r="O27" s="1" t="s">
        <v>109</v>
      </c>
      <c r="P27" s="1" t="s">
        <v>81</v>
      </c>
      <c r="Q27" s="1" t="s">
        <v>82</v>
      </c>
      <c r="R27" s="1" t="s">
        <v>110</v>
      </c>
    </row>
    <row r="28" spans="1:18" ht="12.75">
      <c r="A28" s="1" t="s">
        <v>55</v>
      </c>
      <c r="B28" s="22" t="s">
        <v>47</v>
      </c>
      <c r="C28" s="1">
        <v>57058.9858</v>
      </c>
      <c r="D28" s="1" t="s">
        <v>61</v>
      </c>
      <c r="K28" s="1" t="s">
        <v>69</v>
      </c>
      <c r="L28" s="1">
        <v>0.0006</v>
      </c>
      <c r="M28" s="1">
        <v>2250.5</v>
      </c>
      <c r="N28" s="1" t="s">
        <v>112</v>
      </c>
      <c r="O28" s="1" t="s">
        <v>109</v>
      </c>
      <c r="P28" s="1" t="s">
        <v>81</v>
      </c>
      <c r="Q28" s="1" t="s">
        <v>82</v>
      </c>
      <c r="R28" s="1" t="s">
        <v>110</v>
      </c>
    </row>
    <row r="29" spans="1:18" ht="12.75">
      <c r="A29" s="1" t="s">
        <v>113</v>
      </c>
      <c r="B29" s="22" t="s">
        <v>45</v>
      </c>
      <c r="C29" s="1">
        <v>57393.5073</v>
      </c>
      <c r="D29" s="1" t="s">
        <v>61</v>
      </c>
      <c r="K29" s="1" t="s">
        <v>69</v>
      </c>
      <c r="L29" s="1">
        <v>0.0001</v>
      </c>
      <c r="M29" s="1">
        <v>3163</v>
      </c>
      <c r="N29" s="1" t="s">
        <v>104</v>
      </c>
      <c r="O29" s="1" t="s">
        <v>114</v>
      </c>
      <c r="R29" s="1" t="s">
        <v>115</v>
      </c>
    </row>
    <row r="30" spans="1:18" ht="12.75">
      <c r="A30" s="1" t="s">
        <v>113</v>
      </c>
      <c r="B30" s="22" t="s">
        <v>47</v>
      </c>
      <c r="C30" s="1">
        <v>57393.6912</v>
      </c>
      <c r="D30" s="1" t="s">
        <v>61</v>
      </c>
      <c r="K30" s="1" t="s">
        <v>69</v>
      </c>
      <c r="L30" s="1">
        <v>0.0001</v>
      </c>
      <c r="M30" s="1">
        <v>3163.5</v>
      </c>
      <c r="N30" s="1" t="s">
        <v>79</v>
      </c>
      <c r="O30" s="1" t="s">
        <v>114</v>
      </c>
      <c r="R30" s="1" t="s">
        <v>115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2022-11-23T01:42:05Z</dcterms:modified>
  <cp:category/>
  <cp:version/>
  <cp:contentType/>
  <cp:contentStatus/>
</cp:coreProperties>
</file>