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21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<sst xmlns="http://schemas.openxmlformats.org/spreadsheetml/2006/main" count="57" uniqueCount="46">
  <si>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</si>
  <si>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</si>
  <si>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</si>
  <si>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</si>
  <si>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</si>
  <si>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</si>
  <si>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</si>
  <si>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</si>
  <si>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</si>
  <si>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</si>
  <si>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</si>
  <si>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</si>
  <si>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</si>
  <si>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</si>
  <si>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</si>
  <si>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</si>
  <si>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</si>
  <si>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</si>
  <si>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</si>
  <si>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</si>
  <si>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</si>
  <si>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</si>
  <si>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</si>
  <si>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</si>
  <si>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</si>
  <si>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</si>
  <si>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</si>
  <si>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</si>
  <si>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</si>
  <si>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</si>
  <si>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</si>
  <si>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</si>
  <si>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</si>
  <si>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</si>
  <si>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</si>
  <si>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</si>
  <si>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</si>
  <si>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WZ Pic  / GSC 8527-0960</t>
  </si>
  <si>
    <t>Pic_WZ.xls</t>
  </si>
  <si>
    <t>EA</t>
  </si>
  <si>
    <t>IBVS 5480 Eph.</t>
  </si>
  <si>
    <t>IBVS 5480</t>
  </si>
  <si>
    <t>Pic</t>
  </si>
  <si>
    <t>OEJV 0168</t>
  </si>
  <si>
    <t>I</t>
  </si>
  <si>
    <t>OEJV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</si>
</sst>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CourierNewPSMT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WZ Pic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2058109"/>
        <c:axId val="42978662"/>
      </c:scatterChart>
      <c:valAx>
        <c:axId val="42058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78662"/>
        <c:crosses val="autoZero"/>
        <c:crossBetween val="midCat"/>
        <c:dispUnits/>
      </c:valAx>
      <c:valAx>
        <c:axId val="42978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5810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25"/>
          <c:y val="0.93375"/>
          <c:w val="0.66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37</v>
      </c>
      <c r="E1" s="30"/>
      <c r="F1" s="30" t="s">
        <v>38</v>
      </c>
      <c r="G1" s="31" t="s">
        <v>39</v>
      </c>
      <c r="H1" s="30" t="s">
        <v>40</v>
      </c>
      <c r="I1" s="32">
        <v>48836.287</v>
      </c>
      <c r="J1" s="32">
        <v>1.21672</v>
      </c>
      <c r="K1" s="30" t="s">
        <v>41</v>
      </c>
      <c r="L1" s="30" t="s">
        <v>42</v>
      </c>
    </row>
    <row r="2" spans="1:5" ht="12.75">
      <c r="A2" t="s">
        <v>23</v>
      </c>
      <c r="B2" t="s">
        <v>39</v>
      </c>
      <c r="D2" s="9" t="s">
        <v>42</v>
      </c>
      <c r="E2" t="s">
        <v>38</v>
      </c>
    </row>
    <row r="3" ht="13.5" thickBot="1"/>
    <row r="4" spans="1:4" ht="14.25" thickBot="1" thickTop="1">
      <c r="A4" s="29" t="s">
        <v>40</v>
      </c>
      <c r="C4" s="7">
        <v>48836.287</v>
      </c>
      <c r="D4" s="8">
        <v>1.21672</v>
      </c>
    </row>
    <row r="6" ht="12.75">
      <c r="A6" s="4" t="s">
        <v>0</v>
      </c>
    </row>
    <row r="7" spans="1:3" ht="12.75">
      <c r="A7" t="s">
        <v>1</v>
      </c>
      <c r="C7">
        <f>+C4</f>
        <v>48836.287</v>
      </c>
    </row>
    <row r="8" spans="1:3" ht="12.75">
      <c r="A8" t="s">
        <v>2</v>
      </c>
      <c r="C8">
        <f>+D4</f>
        <v>1.21672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>
        <f ca="1">INTERCEPT(INDIRECT($G$11):G992,INDIRECT($F$11):F992)</f>
        <v>-2.168404344971009E-19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>
        <f ca="1">SLOPE(INDIRECT($G$11):G992,INDIRECT($F$11):F992)</f>
        <v>3.547705320499149E-07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>
        <f>(C7+C11)+(C8+C12)*INT(MAX(F21:F3533))</f>
        <v>56895.84263</v>
      </c>
      <c r="D15" s="16" t="s">
        <v>32</v>
      </c>
      <c r="E15" s="17">
        <f ca="1">TODAY()+15018.5-B9/24</f>
        <v>59906.5</v>
      </c>
    </row>
    <row r="16" spans="1:5" ht="12.75">
      <c r="A16" s="18" t="s">
        <v>3</v>
      </c>
      <c r="B16" s="11"/>
      <c r="C16" s="19">
        <f>+C8+C12</f>
        <v>1.216720354770532</v>
      </c>
      <c r="D16" s="16" t="s">
        <v>33</v>
      </c>
      <c r="E16" s="17">
        <f>ROUND(2*(E15-C15)/C16,0)/2+1</f>
        <v>2475.5</v>
      </c>
    </row>
    <row r="17" spans="1:5" ht="13.5" thickBot="1">
      <c r="A17" s="16" t="s">
        <v>29</v>
      </c>
      <c r="B17" s="11"/>
      <c r="C17" s="11">
        <f>COUNT(C21:C2191)</f>
        <v>5</v>
      </c>
      <c r="D17" s="16" t="s">
        <v>34</v>
      </c>
      <c r="E17" s="20">
        <f>+C15+C16*E16-15018.5-C9/24</f>
        <v>44889.72970156779</v>
      </c>
    </row>
    <row r="18" spans="1:5" ht="14.25" thickBot="1" thickTop="1">
      <c r="A18" s="18" t="s">
        <v>4</v>
      </c>
      <c r="B18" s="11"/>
      <c r="C18" s="21">
        <f>+C15</f>
        <v>56895.84263</v>
      </c>
      <c r="D18" s="22">
        <f>+C16</f>
        <v>1.216720354770532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45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5480</v>
      </c>
      <c r="C21" s="9">
        <f>+$C$4</f>
        <v>48836.287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-2.168404344971009E-19</v>
      </c>
      <c r="Q21" s="2">
        <f>+C21-15018.5</f>
        <v>33817.787</v>
      </c>
    </row>
    <row r="22" spans="1:17" ht="12.75">
      <c r="A22" s="33" t="s">
        <v>43</v>
      </c>
      <c r="B22" s="34" t="s">
        <v>44</v>
      </c>
      <c r="C22" s="35">
        <v>56895.84214</v>
      </c>
      <c r="D22" s="33">
        <v>0.0003</v>
      </c>
      <c r="E22">
        <f>+(C22-C$7)/C$8</f>
        <v>6624.001528700115</v>
      </c>
      <c r="F22">
        <f>ROUND(2*E22,0)/2</f>
        <v>6624</v>
      </c>
      <c r="G22">
        <f>+C22-(C$7+F22*C$8)</f>
        <v>0.001860000003944151</v>
      </c>
      <c r="I22">
        <f>+G22</f>
        <v>0.001860000003944151</v>
      </c>
      <c r="O22">
        <f>+C$11+C$12*$F22</f>
        <v>0.0023500000042986358</v>
      </c>
      <c r="Q22" s="2">
        <f>+C22-15018.5</f>
        <v>41877.34214</v>
      </c>
    </row>
    <row r="23" spans="1:17" ht="12.75">
      <c r="A23" s="33" t="s">
        <v>43</v>
      </c>
      <c r="B23" s="34" t="s">
        <v>44</v>
      </c>
      <c r="C23" s="35">
        <v>56895.84265</v>
      </c>
      <c r="D23" s="33">
        <v>0.0002</v>
      </c>
      <c r="E23">
        <f>+(C23-C$7)/C$8</f>
        <v>6624.0019478598215</v>
      </c>
      <c r="F23">
        <f>ROUND(2*E23,0)/2</f>
        <v>6624</v>
      </c>
      <c r="G23">
        <f>+C23-(C$7+F23*C$8)</f>
        <v>0.002370000001974404</v>
      </c>
      <c r="I23">
        <f>+G23</f>
        <v>0.002370000001974404</v>
      </c>
      <c r="O23">
        <f>+C$11+C$12*$F23</f>
        <v>0.0023500000042986358</v>
      </c>
      <c r="Q23" s="2">
        <f>+C23-15018.5</f>
        <v>41877.34265</v>
      </c>
    </row>
    <row r="24" spans="1:17" ht="12.75">
      <c r="A24" s="33" t="s">
        <v>43</v>
      </c>
      <c r="B24" s="34" t="s">
        <v>44</v>
      </c>
      <c r="C24" s="35">
        <v>56895.84279</v>
      </c>
      <c r="D24" s="33">
        <v>0.0002</v>
      </c>
      <c r="E24">
        <f>+(C24-C$7)/C$8</f>
        <v>6624.002062923274</v>
      </c>
      <c r="F24">
        <f>ROUND(2*E24,0)/2</f>
        <v>6624</v>
      </c>
      <c r="G24">
        <f>+C24-(C$7+F24*C$8)</f>
        <v>0.002510000005713664</v>
      </c>
      <c r="I24">
        <f>+G24</f>
        <v>0.002510000005713664</v>
      </c>
      <c r="O24">
        <f>+C$11+C$12*$F24</f>
        <v>0.0023500000042986358</v>
      </c>
      <c r="Q24" s="2">
        <f>+C24-15018.5</f>
        <v>41877.34279</v>
      </c>
    </row>
    <row r="25" spans="1:17" ht="12.75">
      <c r="A25" s="33" t="s">
        <v>43</v>
      </c>
      <c r="B25" s="34" t="s">
        <v>44</v>
      </c>
      <c r="C25" s="35">
        <v>56895.84294</v>
      </c>
      <c r="D25" s="33">
        <v>0.0002</v>
      </c>
      <c r="E25">
        <f>+(C25-C$7)/C$8</f>
        <v>6624.002186205541</v>
      </c>
      <c r="F25">
        <f>ROUND(2*E25,0)/2</f>
        <v>6624</v>
      </c>
      <c r="G25">
        <f>+C25-(C$7+F25*C$8)</f>
        <v>0.002660000005562324</v>
      </c>
      <c r="I25">
        <f>+G25</f>
        <v>0.002660000005562324</v>
      </c>
      <c r="O25">
        <f>+C$11+C$12*$F25</f>
        <v>0.0023500000042986358</v>
      </c>
      <c r="Q25" s="2">
        <f>+C25-15018.5</f>
        <v>41877.34294</v>
      </c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2022-11-23T03:53:52Z</dcterms:modified>
  <cp:category/>
  <cp:version/>
  <cp:contentType/>
  <cp:contentStatus/>
</cp:coreProperties>
</file>