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<sst xmlns="http://schemas.openxmlformats.org/spreadsheetml/2006/main" count="51" uniqueCount="50">
  <si>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EY Psc / GSC 1182-0567</t>
  </si>
  <si>
    <t>EY Psc</t>
  </si>
  <si>
    <t>G1182-0567</t>
  </si>
  <si>
    <t>System Type:</t>
  </si>
  <si>
    <t>EA</t>
  </si>
  <si>
    <t>GCVS 4 Eph.</t>
  </si>
  <si>
    <t>--- Working ----</t>
  </si>
  <si>
    <t>Epoch =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</si>
  <si>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</si>
  <si>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</si>
  <si>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</si>
  <si>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</si>
  <si>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</si>
  <si>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</si>
  <si>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</si>
  <si>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</si>
  <si>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</si>
  <si>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Add cycle</t>
  </si>
  <si>
    <t>JD today</t>
  </si>
  <si>
    <t>New epoch =</t>
  </si>
  <si>
    <t>Old Cycle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</si>
  <si>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</si>
  <si>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</si>
  <si>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</si>
  <si>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</si>
  <si>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</si>
  <si>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</si>
  <si>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</si>
  <si>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</si>
  <si>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</si>
  <si>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</si>
  <si>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</si>
  <si>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</si>
  <si>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</si>
  <si>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</si>
  <si>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GCVS</t>
  </si>
  <si>
    <t>IBVS</t>
  </si>
  <si>
    <t>Nelson</t>
  </si>
  <si>
    <t>S4</t>
  </si>
  <si>
    <t>S5</t>
  </si>
  <si>
    <t>S6</t>
  </si>
  <si>
    <t>Misc</t>
  </si>
  <si>
    <t>Lin Fit</t>
  </si>
  <si>
    <t>Q. Fit</t>
  </si>
  <si>
    <t>Date</t>
  </si>
  <si>
    <t>BAD</t>
  </si>
  <si>
    <t>OEJV 0091</t>
  </si>
  <si>
    <t>IBVS 6007</t>
  </si>
  <si>
    <t>I</t>
  </si>
  <si>
    <t>IBVS 6092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</si>
</sst>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42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3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4" fillId="29" borderId="0" applyNumberFormat="0" applyBorder="0" applyAlignment="0" applyProtection="0"/>
    <xf numFmtId="0" fontId="1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ill="0" applyProtection="0">
      <alignment vertical="top"/>
    </xf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10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Fill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67" fontId="0" fillId="0" borderId="0" xfId="0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EY Psc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1925"/>
          <c:w val="0.906"/>
          <c:h val="0.65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A!$H$21:$H$23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A!$I$21:$I$23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A!$J$21:$J$23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A!$K$21:$K$23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A!$L$21:$L$23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A!$M$21:$M$23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A!$N$21:$N$23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A!$F$21:$F$23</c:f>
              <c:numCache/>
            </c:numRef>
          </c:xVal>
          <c:yVal>
            <c:numRef>
              <c:f>A!$O$21:$O$23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CC9CCC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A!$R$21:$R$23</c:f>
              <c:numCache/>
            </c:numRef>
          </c:yVal>
          <c:smooth val="0"/>
        </c:ser>
        <c:axId val="37806284"/>
        <c:axId val="4712237"/>
      </c:scatterChart>
      <c:valAx>
        <c:axId val="37806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237"/>
        <c:crossesAt val="0"/>
        <c:crossBetween val="midCat"/>
        <c:dispUnits/>
      </c:valAx>
      <c:valAx>
        <c:axId val="4712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6284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275"/>
          <c:y val="0.926"/>
          <c:w val="0.8672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16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24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N31" sqref="N31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16.421875" style="1" customWidth="1"/>
    <col min="6" max="6" width="9.00390625" style="0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6" ht="20.25">
      <c r="A1" s="2" t="s">
        <v>0</v>
      </c>
      <c r="E1" s="3" t="s">
        <v>1</v>
      </c>
      <c r="F1" s="1" t="s">
        <v>2</v>
      </c>
    </row>
    <row r="2" spans="1:5" ht="12.75">
      <c r="A2" s="1" t="s">
        <v>3</v>
      </c>
      <c r="B2" s="1" t="s">
        <v>4</v>
      </c>
      <c r="C2" s="4"/>
      <c r="D2" s="4"/>
      <c r="E2" s="1">
        <v>0</v>
      </c>
    </row>
    <row r="4" spans="1:4" ht="12.75">
      <c r="A4" s="5" t="s">
        <v>5</v>
      </c>
      <c r="C4" s="6">
        <v>52964.611</v>
      </c>
      <c r="D4" s="7">
        <v>3.12945</v>
      </c>
    </row>
    <row r="6" ht="12.75">
      <c r="A6" s="5" t="s">
        <v>6</v>
      </c>
    </row>
    <row r="7" spans="1:3" ht="12.75">
      <c r="A7" s="1" t="s">
        <v>7</v>
      </c>
      <c r="C7" s="1">
        <v>52964.611</v>
      </c>
    </row>
    <row r="8" spans="1:3" ht="12.75">
      <c r="A8" s="1" t="s">
        <v>8</v>
      </c>
      <c r="C8" s="1">
        <v>3.12945</v>
      </c>
    </row>
    <row r="9" spans="1:5" ht="12.75">
      <c r="A9" s="8" t="s">
        <v>9</v>
      </c>
      <c r="B9"/>
      <c r="C9" s="9">
        <v>-9.5</v>
      </c>
      <c r="D9" t="s">
        <v>10</v>
      </c>
      <c r="E9"/>
    </row>
    <row r="10" spans="1:5" ht="12.75">
      <c r="A10"/>
      <c r="B10"/>
      <c r="C10" s="10" t="s">
        <v>11</v>
      </c>
      <c r="D10" s="10" t="s">
        <v>12</v>
      </c>
      <c r="E10"/>
    </row>
    <row r="11" spans="1:7" ht="12.75">
      <c r="A11" t="s">
        <v>13</v>
      </c>
      <c r="B11"/>
      <c r="C11" s="11">
        <f ca="1">INTERCEPT(INDIRECT($G$11):G992,INDIRECT($F$11):F992)</f>
        <v>0.017487692332696703</v>
      </c>
      <c r="D11" s="12"/>
      <c r="E11"/>
      <c r="F11" s="13" t="str">
        <f>"F"&amp;E19</f>
        <v>F22</v>
      </c>
      <c r="G11" s="14" t="str">
        <f>"G"&amp;E19</f>
        <v>G22</v>
      </c>
    </row>
    <row r="12" spans="1:5" ht="12.75">
      <c r="A12" t="s">
        <v>14</v>
      </c>
      <c r="B12"/>
      <c r="C12" s="11">
        <f ca="1">SLOPE(INDIRECT($G$11):G992,INDIRECT($F$11):F992)</f>
        <v>-3.6794871813717146E-05</v>
      </c>
      <c r="D12" s="12"/>
      <c r="E12"/>
    </row>
    <row r="13" spans="1:5" ht="12.75">
      <c r="A13" t="s">
        <v>15</v>
      </c>
      <c r="B13"/>
      <c r="C13" s="12" t="s">
        <v>16</v>
      </c>
      <c r="D13" s="15" t="s">
        <v>17</v>
      </c>
      <c r="E13" s="9">
        <v>1</v>
      </c>
    </row>
    <row r="14" spans="1:5" ht="12.75">
      <c r="A14"/>
      <c r="B14"/>
      <c r="C14"/>
      <c r="D14" s="15" t="s">
        <v>18</v>
      </c>
      <c r="E14" s="11">
        <f ca="1">NOW()+15018.5+$C$9/24</f>
        <v>59906.71151793981</v>
      </c>
    </row>
    <row r="15" spans="1:5" ht="12.75">
      <c r="A15" s="16" t="s">
        <v>19</v>
      </c>
      <c r="B15"/>
      <c r="C15" s="17">
        <f>(C7+C11)+(C8+C12)*INT(MAX(F21:F3533))</f>
        <v>56569.7125</v>
      </c>
      <c r="D15" s="15" t="s">
        <v>20</v>
      </c>
      <c r="E15" s="11">
        <f>ROUND(2*(E14-$C$7)/$C$8,0)/2+E13</f>
        <v>2219.5</v>
      </c>
    </row>
    <row r="16" spans="1:5" ht="12.75">
      <c r="A16" s="16" t="s">
        <v>21</v>
      </c>
      <c r="B16"/>
      <c r="C16" s="17">
        <f>+C8+C12</f>
        <v>3.129413205128186</v>
      </c>
      <c r="D16" s="15" t="s">
        <v>22</v>
      </c>
      <c r="E16" s="14">
        <f>ROUND(2*(E14-$C$15)/$C$16,0)/2+E13</f>
        <v>1067.5</v>
      </c>
    </row>
    <row r="17" spans="1:5" ht="12.75">
      <c r="A17" s="15" t="s">
        <v>23</v>
      </c>
      <c r="B17"/>
      <c r="C17">
        <f>COUNT(C21:C2191)</f>
        <v>3</v>
      </c>
      <c r="D17" s="15" t="s">
        <v>24</v>
      </c>
      <c r="E17" s="18">
        <f>+$C$15+$C$16*E16-15018.5-$C$9/24</f>
        <v>44892.25692980768</v>
      </c>
    </row>
    <row r="18" spans="1:5" ht="12.75">
      <c r="A18" s="16" t="s">
        <v>25</v>
      </c>
      <c r="B18"/>
      <c r="C18" s="19">
        <f>+C15</f>
        <v>56569.7125</v>
      </c>
      <c r="D18" s="20">
        <f>+C16</f>
        <v>3.129413205128186</v>
      </c>
      <c r="E18" s="21" t="s">
        <v>26</v>
      </c>
    </row>
    <row r="19" spans="1:5" ht="12.75">
      <c r="A19" s="22" t="s">
        <v>27</v>
      </c>
      <c r="E19" s="23">
        <v>22</v>
      </c>
    </row>
    <row r="20" spans="1:18" ht="12.75">
      <c r="A20" s="24" t="s">
        <v>28</v>
      </c>
      <c r="B20" s="24" t="s">
        <v>29</v>
      </c>
      <c r="C20" s="24" t="s">
        <v>30</v>
      </c>
      <c r="D20" s="24" t="s">
        <v>31</v>
      </c>
      <c r="E20" s="24" t="s">
        <v>32</v>
      </c>
      <c r="F20" s="24" t="s">
        <v>33</v>
      </c>
      <c r="G20" s="24" t="s">
        <v>34</v>
      </c>
      <c r="H20" s="25" t="s">
        <v>35</v>
      </c>
      <c r="I20" s="25" t="s">
        <v>36</v>
      </c>
      <c r="J20" s="25" t="s">
        <v>37</v>
      </c>
      <c r="K20" s="25" t="s">
        <v>38</v>
      </c>
      <c r="L20" s="25" t="s">
        <v>39</v>
      </c>
      <c r="M20" s="25" t="s">
        <v>40</v>
      </c>
      <c r="N20" s="25" t="s">
        <v>41</v>
      </c>
      <c r="O20" s="25" t="s">
        <v>42</v>
      </c>
      <c r="P20" s="25" t="s">
        <v>43</v>
      </c>
      <c r="Q20" s="24" t="s">
        <v>44</v>
      </c>
      <c r="R20" s="26" t="s">
        <v>45</v>
      </c>
    </row>
    <row r="21" spans="1:17" ht="12.75">
      <c r="A21" s="1" t="s">
        <v>46</v>
      </c>
      <c r="C21" s="27">
        <v>52964.611</v>
      </c>
      <c r="D21" s="27" t="s">
        <v>16</v>
      </c>
      <c r="E21" s="1">
        <f>+(C21-C$7)/C$8</f>
        <v>0</v>
      </c>
      <c r="F21" s="1">
        <f>ROUND(2*E21,0)/2</f>
        <v>0</v>
      </c>
      <c r="G21" s="1">
        <f>+C21-(C$7+F21*C$8)</f>
        <v>0</v>
      </c>
      <c r="H21" s="1">
        <f>+G21</f>
        <v>0</v>
      </c>
      <c r="O21" s="1">
        <f>+C$11+C$12*$F21</f>
        <v>0.017487692332696703</v>
      </c>
      <c r="Q21" s="30">
        <f>+C21-15018.5</f>
        <v>37946.111</v>
      </c>
    </row>
    <row r="22" spans="1:17" ht="12.75">
      <c r="A22" s="28" t="s">
        <v>47</v>
      </c>
      <c r="B22" s="29" t="s">
        <v>48</v>
      </c>
      <c r="C22" s="28">
        <v>55837.42981</v>
      </c>
      <c r="D22" s="28">
        <v>0.00062</v>
      </c>
      <c r="E22" s="1">
        <f>+(C22-C$7)/C$8</f>
        <v>917.9947946124732</v>
      </c>
      <c r="F22" s="1">
        <f>ROUND(2*E22,0)/2</f>
        <v>918</v>
      </c>
      <c r="G22" s="1">
        <f>+C22-(C$7+F22*C$8)</f>
        <v>-0.016289999992295634</v>
      </c>
      <c r="I22" s="1">
        <f>+G22</f>
        <v>-0.016289999992295634</v>
      </c>
      <c r="O22" s="1">
        <f>+C$11+C$12*$F22</f>
        <v>-0.016289999992295634</v>
      </c>
      <c r="Q22" s="30">
        <f>+C22-15018.5</f>
        <v>40818.92981</v>
      </c>
    </row>
    <row r="23" spans="1:17" ht="12.75">
      <c r="A23" s="5" t="s">
        <v>49</v>
      </c>
      <c r="C23" s="27">
        <v>56569.7125</v>
      </c>
      <c r="D23" s="27">
        <v>0.0002</v>
      </c>
      <c r="E23" s="1">
        <f>+(C23-C$7)/C$8</f>
        <v>1151.992043330299</v>
      </c>
      <c r="F23" s="1">
        <f>ROUND(2*E23,0)/2</f>
        <v>1152</v>
      </c>
      <c r="G23" s="1">
        <f>+C23-(C$7+F23*C$8)</f>
        <v>-0.024899999996705446</v>
      </c>
      <c r="J23" s="1">
        <f>+G23</f>
        <v>-0.024899999996705446</v>
      </c>
      <c r="O23" s="1">
        <f>+C$11+C$12*$F23</f>
        <v>-0.024899999996705446</v>
      </c>
      <c r="Q23" s="30">
        <f>+C23-15018.5</f>
        <v>41551.2125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2022-11-23T04:04:35Z</dcterms:modified>
  <cp:category/>
  <cp:version/>
  <cp:contentType/>
  <cp:contentStatus/>
</cp:coreProperties>
</file>