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<sst xmlns="http://schemas.openxmlformats.org/spreadsheetml/2006/main" count="56" uniqueCount="52">
  <si>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GSC 0014-0479</t>
  </si>
  <si>
    <t>System Type:</t>
  </si>
  <si>
    <t>EB / EW</t>
  </si>
  <si>
    <t>Psc</t>
  </si>
  <si>
    <t>G0014-0479</t>
  </si>
  <si>
    <t>GCVS 4 Eph.</t>
  </si>
  <si>
    <t>not avail.</t>
  </si>
  <si>
    <t>--- Working ----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</si>
  <si>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</si>
  <si>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</si>
  <si>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</si>
  <si>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</si>
  <si>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</si>
  <si>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</si>
  <si>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</si>
  <si>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</si>
  <si>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</si>
  <si>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</si>
  <si>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</si>
  <si>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</si>
  <si>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</si>
  <si>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</si>
  <si>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</si>
  <si>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</si>
  <si>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</si>
  <si>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</si>
  <si>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</si>
  <si>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</si>
  <si>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</si>
  <si>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</si>
  <si>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</si>
  <si>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</si>
  <si>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</si>
  <si>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</si>
  <si>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</si>
  <si>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</si>
  <si>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</si>
  <si>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</si>
  <si>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</si>
  <si>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</si>
  <si>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</si>
  <si>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</si>
  <si>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</si>
  <si>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</si>
  <si>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</si>
  <si>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</si>
  <si>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</si>
  <si>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5920</t>
  </si>
  <si>
    <t>I</t>
  </si>
  <si>
    <t>IBVS 5960</t>
  </si>
  <si>
    <t>II</t>
  </si>
  <si>
    <t>IBVS 6042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</si>
</sst>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0014-0479 -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A!$R$21:$R$23</c:f>
              <c:numCache/>
            </c:numRef>
          </c:yVal>
          <c:smooth val="0"/>
        </c:ser>
        <c:axId val="18289330"/>
        <c:axId val="30386243"/>
      </c:scatterChart>
      <c:valAx>
        <c:axId val="1828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At val="0"/>
        <c:crossBetween val="midCat"/>
        <c:dispUnits/>
      </c:valAx>
      <c:valAx>
        <c:axId val="3038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26"/>
          <c:w val="0.83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21" sqref="Q21:Q24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 t="s">
        <v>3</v>
      </c>
      <c r="E2" s="1" t="s">
        <v>4</v>
      </c>
      <c r="F2" s="1" t="s">
        <v>4</v>
      </c>
    </row>
    <row r="4" spans="1:4" ht="12.75">
      <c r="A4" s="4" t="s">
        <v>5</v>
      </c>
      <c r="C4" s="5" t="s">
        <v>6</v>
      </c>
      <c r="D4" s="6" t="s">
        <v>6</v>
      </c>
    </row>
    <row r="6" ht="12.75">
      <c r="A6" s="4" t="s">
        <v>7</v>
      </c>
    </row>
    <row r="7" spans="1:4" ht="12.75">
      <c r="A7" s="1" t="s">
        <v>8</v>
      </c>
      <c r="C7" s="7">
        <v>55153.7375</v>
      </c>
      <c r="D7" s="8" t="s">
        <v>9</v>
      </c>
    </row>
    <row r="8" spans="1:4" ht="12.75">
      <c r="A8" s="1" t="s">
        <v>10</v>
      </c>
      <c r="C8" s="7">
        <v>0.394091</v>
      </c>
      <c r="D8" s="8" t="s">
        <v>9</v>
      </c>
    </row>
    <row r="9" spans="1:5" ht="12.75">
      <c r="A9" s="9" t="s">
        <v>11</v>
      </c>
      <c r="B9"/>
      <c r="C9" s="10">
        <v>-9.5</v>
      </c>
      <c r="D9" t="s">
        <v>12</v>
      </c>
      <c r="E9"/>
    </row>
    <row r="10" spans="1:5" ht="12.75">
      <c r="A10"/>
      <c r="B10"/>
      <c r="C10" s="11" t="s">
        <v>13</v>
      </c>
      <c r="D10" s="11" t="s">
        <v>14</v>
      </c>
      <c r="E10"/>
    </row>
    <row r="11" spans="1:7" ht="12.75">
      <c r="A11" t="s">
        <v>15</v>
      </c>
      <c r="B11"/>
      <c r="C11" s="12">
        <f ca="1">INTERCEPT(INDIRECT($G$11):G991,INDIRECT($F$11):F991)</f>
        <v>0.019703371643664286</v>
      </c>
      <c r="D11" s="13"/>
      <c r="E11"/>
      <c r="F11" s="14" t="str">
        <f>"F"&amp;E19</f>
        <v>F21</v>
      </c>
      <c r="G11" s="15" t="str">
        <f>"G"&amp;E19</f>
        <v>G21</v>
      </c>
    </row>
    <row r="12" spans="1:5" ht="12.75">
      <c r="A12" t="s">
        <v>16</v>
      </c>
      <c r="B12"/>
      <c r="C12" s="12">
        <f ca="1">SLOPE(INDIRECT($G$11):G991,INDIRECT($F$11):F991)</f>
        <v>2.757025255421717E-05</v>
      </c>
      <c r="D12" s="13"/>
      <c r="E12"/>
    </row>
    <row r="13" spans="1:5" ht="12.75">
      <c r="A13" t="s">
        <v>17</v>
      </c>
      <c r="B13"/>
      <c r="C13" s="13" t="s">
        <v>18</v>
      </c>
      <c r="D13" s="16" t="s">
        <v>19</v>
      </c>
      <c r="E13" s="10">
        <v>1</v>
      </c>
    </row>
    <row r="14" spans="1:5" ht="12.75">
      <c r="A14"/>
      <c r="B14"/>
      <c r="C14"/>
      <c r="D14" s="16" t="s">
        <v>20</v>
      </c>
      <c r="E14" s="12">
        <f ca="1">NOW()+15018.5+$C$9/24</f>
        <v>59906.720592708334</v>
      </c>
    </row>
    <row r="15" spans="1:5" ht="12.75">
      <c r="A15" s="17" t="s">
        <v>21</v>
      </c>
      <c r="B15"/>
      <c r="C15" s="18">
        <f>(C7+C11)+(C8+C12)*INT(MAX(F21:F3532))</f>
        <v>56258.47155578956</v>
      </c>
      <c r="D15" s="16" t="s">
        <v>22</v>
      </c>
      <c r="E15" s="12">
        <f>ROUND(2*(E14-$C$7)/$C$8,0)/2+E13</f>
        <v>12061.5</v>
      </c>
    </row>
    <row r="16" spans="1:5" ht="12.75">
      <c r="A16" s="17" t="s">
        <v>23</v>
      </c>
      <c r="B16"/>
      <c r="C16" s="18">
        <f>+C8+C12</f>
        <v>0.39411857025255426</v>
      </c>
      <c r="D16" s="16" t="s">
        <v>24</v>
      </c>
      <c r="E16" s="15">
        <f>ROUND(2*(E14-$C$15)/$C$16,0)/2+E13</f>
        <v>9257.5</v>
      </c>
    </row>
    <row r="17" spans="1:5" ht="12.75">
      <c r="A17" s="16" t="s">
        <v>25</v>
      </c>
      <c r="B17"/>
      <c r="C17">
        <f>COUNT(C21:C2190)</f>
        <v>3</v>
      </c>
      <c r="D17" s="16" t="s">
        <v>26</v>
      </c>
      <c r="E17" s="19">
        <f>+$C$15+$C$16*E16-15018.5-$C$9/24</f>
        <v>44888.92005323592</v>
      </c>
    </row>
    <row r="18" spans="1:5" ht="12.75">
      <c r="A18" s="17" t="s">
        <v>27</v>
      </c>
      <c r="B18"/>
      <c r="C18" s="20">
        <f>+C15</f>
        <v>56258.47155578956</v>
      </c>
      <c r="D18" s="21">
        <f>+C16</f>
        <v>0.39411857025255426</v>
      </c>
      <c r="E18" s="22" t="s">
        <v>28</v>
      </c>
    </row>
    <row r="19" spans="1:5" ht="12.75">
      <c r="A19" s="23" t="s">
        <v>29</v>
      </c>
      <c r="E19" s="24">
        <v>21</v>
      </c>
    </row>
    <row r="20" spans="1:18" ht="12.75">
      <c r="A20" s="25" t="s">
        <v>30</v>
      </c>
      <c r="B20" s="25" t="s">
        <v>31</v>
      </c>
      <c r="C20" s="25" t="s">
        <v>32</v>
      </c>
      <c r="D20" s="25" t="s">
        <v>33</v>
      </c>
      <c r="E20" s="25" t="s">
        <v>34</v>
      </c>
      <c r="F20" s="25" t="s">
        <v>35</v>
      </c>
      <c r="G20" s="25" t="s">
        <v>36</v>
      </c>
      <c r="H20" s="26" t="e">
        <f>#REF!</f>
        <v>#REF!</v>
      </c>
      <c r="I20" s="26" t="s">
        <v>37</v>
      </c>
      <c r="J20" s="26" t="s">
        <v>38</v>
      </c>
      <c r="K20" s="26" t="s">
        <v>39</v>
      </c>
      <c r="L20" s="26" t="s">
        <v>40</v>
      </c>
      <c r="M20" s="26" t="s">
        <v>41</v>
      </c>
      <c r="N20" s="26" t="s">
        <v>42</v>
      </c>
      <c r="O20" s="26" t="s">
        <v>43</v>
      </c>
      <c r="P20" s="26" t="s">
        <v>44</v>
      </c>
      <c r="Q20" s="25" t="s">
        <v>45</v>
      </c>
      <c r="R20" s="27" t="s">
        <v>46</v>
      </c>
    </row>
    <row r="21" spans="1:17" ht="12.75">
      <c r="A21" s="28" t="s">
        <v>47</v>
      </c>
      <c r="B21" s="29" t="s">
        <v>48</v>
      </c>
      <c r="C21" s="28">
        <v>55153.7375</v>
      </c>
      <c r="D21" s="28">
        <v>0.0005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0.019703371643664286</v>
      </c>
      <c r="Q21" s="33">
        <f>+C21-15018.5</f>
        <v>40135.2375</v>
      </c>
    </row>
    <row r="22" spans="1:17" ht="12.75">
      <c r="A22" s="28" t="s">
        <v>49</v>
      </c>
      <c r="B22" s="29" t="s">
        <v>50</v>
      </c>
      <c r="C22" s="28">
        <v>55523.6671</v>
      </c>
      <c r="D22" s="28">
        <v>0.0004</v>
      </c>
      <c r="E22" s="1">
        <f>+(C22-C$7)/C$8</f>
        <v>938.6908099905753</v>
      </c>
      <c r="F22" s="1">
        <f>ROUND(2*E22,0)/2</f>
        <v>938.5</v>
      </c>
      <c r="G22" s="1">
        <f>+C22-(C$7+F22*C$8)</f>
        <v>0.0751964999944903</v>
      </c>
      <c r="H22" s="1">
        <f>+G22</f>
        <v>0.0751964999944903</v>
      </c>
      <c r="O22" s="1">
        <f>+C$11+C$12*$F22</f>
        <v>0.0455780536657971</v>
      </c>
      <c r="Q22" s="33">
        <f>+C22-15018.5</f>
        <v>40505.1671</v>
      </c>
    </row>
    <row r="23" spans="1:17" ht="12.75">
      <c r="A23" s="30" t="s">
        <v>51</v>
      </c>
      <c r="B23" s="31" t="s">
        <v>50</v>
      </c>
      <c r="C23" s="32">
        <v>56258.6587</v>
      </c>
      <c r="D23" s="32">
        <v>0.0004</v>
      </c>
      <c r="E23" s="1">
        <f>+(C23-C$7)/C$8</f>
        <v>2803.720967999769</v>
      </c>
      <c r="F23" s="1">
        <f>ROUND(2*E23,0)/2</f>
        <v>2803.5</v>
      </c>
      <c r="G23" s="1">
        <f>+C23-(C$7+F23*C$8)</f>
        <v>0.0870814999943832</v>
      </c>
      <c r="H23" s="1">
        <f>+G23</f>
        <v>0.0870814999943832</v>
      </c>
      <c r="O23" s="1">
        <f>+C$11+C$12*$F23</f>
        <v>0.09699657467941211</v>
      </c>
      <c r="Q23" s="33">
        <f>+C23-15018.5</f>
        <v>41240.1587</v>
      </c>
    </row>
    <row r="24" ht="12.75">
      <c r="Q24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2022-11-23T04:17:39Z</dcterms:modified>
  <cp:category/>
  <cp:version/>
  <cp:contentType/>
  <cp:contentStatus/>
</cp:coreProperties>
</file>