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<sst xmlns="http://schemas.openxmlformats.org/spreadsheetml/2006/main" count="786" uniqueCount="367">
  <si>
    <t>SZ Psc / GSC 00580-00054</t>
  </si>
  <si>
    <t>System Type:</t>
  </si>
  <si>
    <t>EA/DS/RS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</si>
  <si>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</si>
  <si>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</si>
  <si>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</si>
  <si>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</si>
  <si>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</si>
  <si>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</si>
  <si>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</si>
  <si>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</si>
  <si>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</si>
  <si>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</si>
  <si>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</si>
  <si>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</si>
  <si>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</si>
  <si>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</si>
  <si>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</si>
  <si>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</si>
  <si>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</si>
  <si>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</si>
  <si>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</si>
  <si>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</si>
  <si>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</si>
  <si>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</si>
  <si>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</si>
  <si>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</si>
  <si>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</si>
  <si>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</si>
  <si>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</si>
  <si>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</si>
  <si>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</si>
  <si>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</si>
  <si>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</si>
  <si>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</si>
  <si>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</si>
  <si>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Nelson</t>
  </si>
  <si>
    <t>S5</t>
  </si>
  <si>
    <t>Misc</t>
  </si>
  <si>
    <t>Lin Fit</t>
  </si>
  <si>
    <t>Q. Fit</t>
  </si>
  <si>
    <t>Date</t>
  </si>
  <si>
    <t>BAD?</t>
  </si>
  <si>
    <t>IBVS 1427</t>
  </si>
  <si>
    <t>I</t>
  </si>
  <si>
    <t>??</t>
  </si>
  <si>
    <t> AN 252.394 </t>
  </si>
  <si>
    <t> AN 252.393 </t>
  </si>
  <si>
    <t>II</t>
  </si>
  <si>
    <t> HA 113.76 </t>
  </si>
  <si>
    <t>GCVS 4</t>
  </si>
  <si>
    <t> AJ 63.302 </t>
  </si>
  <si>
    <t> BRNO 12 </t>
  </si>
  <si>
    <t>AA 30,420</t>
  </si>
  <si>
    <t>phe</t>
  </si>
  <si>
    <t>K</t>
  </si>
  <si>
    <t>bad?</t>
  </si>
  <si>
    <t>v</t>
  </si>
  <si>
    <t>BAAVSS 58,11</t>
  </si>
  <si>
    <t>BBSAG Bull.31</t>
  </si>
  <si>
    <t>20         Poretti E</t>
  </si>
  <si>
    <t>B</t>
  </si>
  <si>
    <t>BBSAG Bull.35</t>
  </si>
  <si>
    <t>12         Poretti E</t>
  </si>
  <si>
    <t>IBVS 2841</t>
  </si>
  <si>
    <t>BAAVSS 59,16</t>
  </si>
  <si>
    <t>BAC 38,356</t>
  </si>
  <si>
    <t>BBSAG Bull.69</t>
  </si>
  <si>
    <t>v          6         Wils P</t>
  </si>
  <si>
    <t>BRNO 27</t>
  </si>
  <si>
    <t>BAC33,356</t>
  </si>
  <si>
    <t>BAAVSS 72</t>
  </si>
  <si>
    <t>BRNO 31</t>
  </si>
  <si>
    <t>BAA 81</t>
  </si>
  <si>
    <t> ASPC </t>
  </si>
  <si>
    <t> BRNO 32 </t>
  </si>
  <si>
    <t>BAVM 171 </t>
  </si>
  <si>
    <t>OEJV 0001</t>
  </si>
  <si>
    <t>IBVS 5843</t>
  </si>
  <si>
    <t>VSB 53 </t>
  </si>
  <si>
    <t>IBVS 6114</t>
  </si>
  <si>
    <t>OEJV 0162</t>
  </si>
  <si>
    <t>OEJV 0191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</si>
  <si>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</si>
  <si>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</si>
  <si>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</si>
  <si>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</si>
  <si>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</si>
  <si>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</si>
  <si>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</si>
  <si>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2425509.395 </t>
  </si>
  <si>
    <t> 19.09.1928 21:28 </t>
  </si>
  <si>
    <t> -0.713 </t>
  </si>
  <si>
    <t>P </t>
  </si>
  <si>
    <t> A.Jensch </t>
  </si>
  <si>
    <t>2425644.278 </t>
  </si>
  <si>
    <t> 01.02.1929 18:40 </t>
  </si>
  <si>
    <t> -0.667 </t>
  </si>
  <si>
    <t>2425834.507 </t>
  </si>
  <si>
    <t> 11.08.1929 00:10 </t>
  </si>
  <si>
    <t> -0.796 </t>
  </si>
  <si>
    <t>2425838.504 </t>
  </si>
  <si>
    <t> 15.08.1929 00:05 </t>
  </si>
  <si>
    <t> -0.764 </t>
  </si>
  <si>
    <t>2425866.423 </t>
  </si>
  <si>
    <t> 11.09.1929 22:09 </t>
  </si>
  <si>
    <t> -0.606 </t>
  </si>
  <si>
    <t>2426191.522 </t>
  </si>
  <si>
    <t> 03.08.1930 00:31 </t>
  </si>
  <si>
    <t> -0.702 </t>
  </si>
  <si>
    <t>2426334.365 </t>
  </si>
  <si>
    <t> 23.12.1930 20:45 </t>
  </si>
  <si>
    <t> -0.627 </t>
  </si>
  <si>
    <t>2427036.365 </t>
  </si>
  <si>
    <t> 24.11.1932 20:45 </t>
  </si>
  <si>
    <t> -0.572 </t>
  </si>
  <si>
    <t>2427397.380 </t>
  </si>
  <si>
    <t> 20.11.1933 21:07 </t>
  </si>
  <si>
    <t> -0.444 </t>
  </si>
  <si>
    <t>2427421.232 </t>
  </si>
  <si>
    <t> 14.12.1933 17:34 </t>
  </si>
  <si>
    <t> -0.387 </t>
  </si>
  <si>
    <t> H.Rügemer </t>
  </si>
  <si>
    <t>2427421.253 </t>
  </si>
  <si>
    <t> 14.12.1933 18:04 </t>
  </si>
  <si>
    <t> -0.366 </t>
  </si>
  <si>
    <t>2429935.858 </t>
  </si>
  <si>
    <t> 02.11.1940 08:35 </t>
  </si>
  <si>
    <t> -0.072 </t>
  </si>
  <si>
    <t>F </t>
  </si>
  <si>
    <t> S.Gaposchkin </t>
  </si>
  <si>
    <t> HA 118(6) </t>
  </si>
  <si>
    <t>2435741.819 </t>
  </si>
  <si>
    <t> 25.09.1956 07:39 </t>
  </si>
  <si>
    <t> -0.027 </t>
  </si>
  <si>
    <t>E </t>
  </si>
  <si>
    <t>?</t>
  </si>
  <si>
    <t> S.Jakate et al. </t>
  </si>
  <si>
    <t> AJ 81.250 </t>
  </si>
  <si>
    <t>2436114.574 </t>
  </si>
  <si>
    <t> 03.10.1957 01:46 </t>
  </si>
  <si>
    <t> -0.056 </t>
  </si>
  <si>
    <t>2442308.7671 </t>
  </si>
  <si>
    <t> 18.09.1974 06:24 </t>
  </si>
  <si>
    <t> -0.4272 </t>
  </si>
  <si>
    <t>2442738.437 </t>
  </si>
  <si>
    <t> 21.11.1975 22:29 </t>
  </si>
  <si>
    <t> -1.046 </t>
  </si>
  <si>
    <t>V </t>
  </si>
  <si>
    <t> M.D.Taylor </t>
  </si>
  <si>
    <t> JBAA 87.79 </t>
  </si>
  <si>
    <t>2443095.360 </t>
  </si>
  <si>
    <t> 12.11.1976 20:38 </t>
  </si>
  <si>
    <t> -1.044 </t>
  </si>
  <si>
    <t> VSSC 58.19 </t>
  </si>
  <si>
    <t>2443099.388 </t>
  </si>
  <si>
    <t> 16.11.1976 21:18 </t>
  </si>
  <si>
    <t> -0.981 </t>
  </si>
  <si>
    <t>2443107.267 </t>
  </si>
  <si>
    <t> 24.11.1976 18:24 </t>
  </si>
  <si>
    <t> -1.034 </t>
  </si>
  <si>
    <t> E.Poretti </t>
  </si>
  <si>
    <t> BBS 31 </t>
  </si>
  <si>
    <t>2443117.780 </t>
  </si>
  <si>
    <t> 05.12.1976 06:43 </t>
  </si>
  <si>
    <t> -0.436 </t>
  </si>
  <si>
    <t> J.A.Eaton </t>
  </si>
  <si>
    <t>IBVS 1297 </t>
  </si>
  <si>
    <t>2443460.345 </t>
  </si>
  <si>
    <t> 12.11.1977 20:16 </t>
  </si>
  <si>
    <t> -0.911 </t>
  </si>
  <si>
    <t> S.Albrighton </t>
  </si>
  <si>
    <t>2443460.358 </t>
  </si>
  <si>
    <t> 12.11.1977 20:35 </t>
  </si>
  <si>
    <t> -0.898 </t>
  </si>
  <si>
    <t> T.Brelstaff </t>
  </si>
  <si>
    <t>2443464.255 </t>
  </si>
  <si>
    <t> 16.11.1977 18:07 </t>
  </si>
  <si>
    <t> -0.967 </t>
  </si>
  <si>
    <t> BBS 35 </t>
  </si>
  <si>
    <t>2443498.502 </t>
  </si>
  <si>
    <t> 21.12.1977 00:02 </t>
  </si>
  <si>
    <t> -0.429 </t>
  </si>
  <si>
    <t> S.Catalano et al. </t>
  </si>
  <si>
    <t>IBVS 1427 </t>
  </si>
  <si>
    <t>2443815.7067 </t>
  </si>
  <si>
    <t> 03.11.1978 04:57 </t>
  </si>
  <si>
    <t> -0.4878 </t>
  </si>
  <si>
    <t> S.Jakate </t>
  </si>
  <si>
    <t> AA 30.420 </t>
  </si>
  <si>
    <t>2443823.674 </t>
  </si>
  <si>
    <t> 11.11.1978 04:10 </t>
  </si>
  <si>
    <t> -0.452 </t>
  </si>
  <si>
    <t> F.Scaltriti et al. </t>
  </si>
  <si>
    <t>IBVS 2841 </t>
  </si>
  <si>
    <t>2444069.544 </t>
  </si>
  <si>
    <t> 15.07.1979 01:03 </t>
  </si>
  <si>
    <t> -0.461 </t>
  </si>
  <si>
    <t> Z.Tunca </t>
  </si>
  <si>
    <t> ASS 105.23 </t>
  </si>
  <si>
    <t>2444073.51 </t>
  </si>
  <si>
    <t> 19.07.1979 00:14 </t>
  </si>
  <si>
    <t> -0.46 </t>
  </si>
  <si>
    <t> O.Tümer et al. </t>
  </si>
  <si>
    <t>IBVS 1741 </t>
  </si>
  <si>
    <t>2444146.452 </t>
  </si>
  <si>
    <t> 29.09.1979 22:50 </t>
  </si>
  <si>
    <t> -0.886 </t>
  </si>
  <si>
    <t>2444166.374 </t>
  </si>
  <si>
    <t> 19.10.1979 20:58 </t>
  </si>
  <si>
    <t> -0.793 </t>
  </si>
  <si>
    <t>2444184.529 </t>
  </si>
  <si>
    <t> 07.11.1979 00:41 </t>
  </si>
  <si>
    <t> -0.484 </t>
  </si>
  <si>
    <t>2444573.16 </t>
  </si>
  <si>
    <t> 29.11.1980 15:50 </t>
  </si>
  <si>
    <t> -0.50 </t>
  </si>
  <si>
    <t>2444827.005 </t>
  </si>
  <si>
    <t> 10.08.1981 12:07 </t>
  </si>
  <si>
    <t> -0.466 </t>
  </si>
  <si>
    <t>2445604.324 </t>
  </si>
  <si>
    <t> 26.09.1983 19:46 </t>
  </si>
  <si>
    <t> -0.442 </t>
  </si>
  <si>
    <t> P.Wils </t>
  </si>
  <si>
    <t> BBS 69 </t>
  </si>
  <si>
    <t>2445604.354 </t>
  </si>
  <si>
    <t> 26.09.1983 20:29 </t>
  </si>
  <si>
    <t> -0.412 </t>
  </si>
  <si>
    <t> J.Silhan </t>
  </si>
  <si>
    <t> BRNO 27 </t>
  </si>
  <si>
    <t>2445941.481 </t>
  </si>
  <si>
    <t> 28.08.1984 23:32 </t>
  </si>
  <si>
    <t> -0.377 </t>
  </si>
  <si>
    <t> T.Cervinka </t>
  </si>
  <si>
    <t>2445945.406 </t>
  </si>
  <si>
    <t> 01.09.1984 21:44 </t>
  </si>
  <si>
    <t> -0.418 </t>
  </si>
  <si>
    <t>2446290.468 </t>
  </si>
  <si>
    <t> 12.08.1985 23:13 </t>
  </si>
  <si>
    <t> -0.379 </t>
  </si>
  <si>
    <t> V.Babic </t>
  </si>
  <si>
    <t>2446290.482 </t>
  </si>
  <si>
    <t> 12.08.1985 23:34 </t>
  </si>
  <si>
    <t> -0.365 </t>
  </si>
  <si>
    <t>2446290.497 </t>
  </si>
  <si>
    <t> 12.08.1985 23:55 </t>
  </si>
  <si>
    <t> -0.350 </t>
  </si>
  <si>
    <t> P.Svoboda </t>
  </si>
  <si>
    <t>2447492.280 </t>
  </si>
  <si>
    <t> 26.11.1988 18:43 </t>
  </si>
  <si>
    <t> -0.202 </t>
  </si>
  <si>
    <t> VSSC 72.27 </t>
  </si>
  <si>
    <t>2448499.462 </t>
  </si>
  <si>
    <t> 30.08.1991 23:05 </t>
  </si>
  <si>
    <t> -0.331 </t>
  </si>
  <si>
    <t> M.Lukacova </t>
  </si>
  <si>
    <t> BRNO 31 </t>
  </si>
  <si>
    <t>2453277.798 </t>
  </si>
  <si>
    <t> 29.09.2004 07:09 </t>
  </si>
  <si>
    <t> -0.771 </t>
  </si>
  <si>
    <t> R.Meyer </t>
  </si>
  <si>
    <t>BAVM 174 </t>
  </si>
  <si>
    <t>2453309.6047 </t>
  </si>
  <si>
    <t> 31.10.2004 02:30 </t>
  </si>
  <si>
    <t> -0.6911 </t>
  </si>
  <si>
    <t>C </t>
  </si>
  <si>
    <t>-I</t>
  </si>
  <si>
    <t> W.Ogloza et al. </t>
  </si>
  <si>
    <t>IBVS 5843 </t>
  </si>
  <si>
    <t>2456541.56062 </t>
  </si>
  <si>
    <t> 06.09.2013 01:27 </t>
  </si>
  <si>
    <t>5245</t>
  </si>
  <si>
    <t> -0.85403 </t>
  </si>
  <si>
    <t> R.Uhlar </t>
  </si>
  <si>
    <t>IBVS 6114 </t>
  </si>
  <si>
    <t>2456559.44636 </t>
  </si>
  <si>
    <t> 23.09.2013 22:42 </t>
  </si>
  <si>
    <t>5249.5</t>
  </si>
  <si>
    <t> -0.81434 </t>
  </si>
  <si>
    <t>2456892.51119 </t>
  </si>
  <si>
    <t> 23.08.2014 00:16 </t>
  </si>
  <si>
    <t>5333.5</t>
  </si>
  <si>
    <t> -0.87587 </t>
  </si>
  <si>
    <t>2456894.51652 </t>
  </si>
  <si>
    <t> 25.08.2014 00:23 </t>
  </si>
  <si>
    <t>5334</t>
  </si>
  <si>
    <t> -0.85344 </t>
  </si>
  <si>
    <t>2425624.238 </t>
  </si>
  <si>
    <t> 12.01.1929 17:42 </t>
  </si>
  <si>
    <t> -0.878 </t>
  </si>
  <si>
    <t>2425854.397 </t>
  </si>
  <si>
    <t> 30.08.1929 21:31 </t>
  </si>
  <si>
    <t> -0.735 </t>
  </si>
  <si>
    <t>2425918.351 </t>
  </si>
  <si>
    <t> 02.11.1929 20:25 </t>
  </si>
  <si>
    <t> -0.233 </t>
  </si>
  <si>
    <t> O.Morgenroth </t>
  </si>
  <si>
    <t>2426191.822 </t>
  </si>
  <si>
    <t> 03.08.1930 07:43 </t>
  </si>
  <si>
    <t> -0.402 </t>
  </si>
  <si>
    <t>2426350.251 </t>
  </si>
  <si>
    <t> 08.01.1931 18:01 </t>
  </si>
  <si>
    <t> -0.604 </t>
  </si>
  <si>
    <t>2426707.217 </t>
  </si>
  <si>
    <t> 31.12.1931 17:12 </t>
  </si>
  <si>
    <t> -0.559 </t>
  </si>
  <si>
    <t>2426955.427 </t>
  </si>
  <si>
    <t> 04.09.1932 22:14 </t>
  </si>
  <si>
    <t> -0.211 </t>
  </si>
  <si>
    <t>2427369.369 </t>
  </si>
  <si>
    <t> 23.10.1933 20:51 </t>
  </si>
  <si>
    <t> -0.694 </t>
  </si>
  <si>
    <t>2427397.219 </t>
  </si>
  <si>
    <t> 20.11.1933 17:15 </t>
  </si>
  <si>
    <t> -0.605 </t>
  </si>
  <si>
    <t>2427397.290 </t>
  </si>
  <si>
    <t> 20.11.1933 18:57 </t>
  </si>
  <si>
    <t> -0.534 </t>
  </si>
  <si>
    <t>2427413.255 </t>
  </si>
  <si>
    <t> 06.12.1933 18:07 </t>
  </si>
  <si>
    <t> -0.432 </t>
  </si>
  <si>
    <t>2428000.250 </t>
  </si>
  <si>
    <t> 16.07.1935 18:00 </t>
  </si>
  <si>
    <t> -0.374 </t>
  </si>
  <si>
    <t>2436114.565 </t>
  </si>
  <si>
    <t> 03.10.1957 01:33 </t>
  </si>
  <si>
    <t> -0.065 </t>
  </si>
  <si>
    <t> Bakos &amp; Heard </t>
  </si>
  <si>
    <t>2440837.367 </t>
  </si>
  <si>
    <t> 07.09.1970 20:48 </t>
  </si>
  <si>
    <t> -0.519 </t>
  </si>
  <si>
    <t> K.Carbol </t>
  </si>
  <si>
    <t>2449197.6552 </t>
  </si>
  <si>
    <t> 29.07.1993 03:43 </t>
  </si>
  <si>
    <t> -0.1164 </t>
  </si>
  <si>
    <t> A.Gunn et al. </t>
  </si>
  <si>
    <t>2450319.4373 </t>
  </si>
  <si>
    <t> 23.08.1996 22:29 </t>
  </si>
  <si>
    <t> -0.6528 </t>
  </si>
  <si>
    <t> M.Netolicky </t>
  </si>
  <si>
    <t>2450712.3814 </t>
  </si>
  <si>
    <t> 20.09.1997 21:09 </t>
  </si>
  <si>
    <t> -0.3220 </t>
  </si>
  <si>
    <t> M.Rottenborn </t>
  </si>
  <si>
    <t>2450712.3828 </t>
  </si>
  <si>
    <t> 20.09.1997 21:11 </t>
  </si>
  <si>
    <t> -0.3206 </t>
  </si>
  <si>
    <t> M.Vetrovcova </t>
  </si>
  <si>
    <t>2452877.32 </t>
  </si>
  <si>
    <t> 25.08.2003 19:40 </t>
  </si>
  <si>
    <t> -0.70 </t>
  </si>
  <si>
    <t>2455827.750 </t>
  </si>
  <si>
    <t> 23.09.2011 06:00 </t>
  </si>
  <si>
    <t>5065</t>
  </si>
  <si>
    <t> -0.822 </t>
  </si>
  <si>
    <t> S.Kiyota </t>
  </si>
  <si>
    <t>2455835.6804 </t>
  </si>
  <si>
    <t> 01.10.2011 04:19 </t>
  </si>
  <si>
    <t>5067</t>
  </si>
  <si>
    <t> -0.8236 </t>
  </si>
  <si>
    <t>2456545.529 </t>
  </si>
  <si>
    <t> 10.09.2013 00:41 </t>
  </si>
  <si>
    <t>5246</t>
  </si>
  <si>
    <t> -0.851 </t>
  </si>
  <si>
    <t>o</t>
  </si>
  <si>
    <t> A.Paschke </t>
  </si>
  <si>
    <t>OEJV 0162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</si>
</sst>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34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0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0" fillId="23" borderId="5" applyNumberFormat="0" applyProtection="0">
      <alignment vertical="top"/>
    </xf>
    <xf numFmtId="0" fontId="14" fillId="20" borderId="6" applyNumberFormat="0" applyProtection="0">
      <alignment vertical="top"/>
    </xf>
    <xf numFmtId="9" fontId="0" fillId="0" borderId="0" applyFill="0" applyBorder="0" applyAlignment="0" applyProtection="0"/>
    <xf numFmtId="0" fontId="15" fillId="0" borderId="0" applyNumberFormat="0" applyFill="0" applyBorder="0" applyProtection="0">
      <alignment vertical="top"/>
    </xf>
    <xf numFmtId="0" fontId="0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55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8" fillId="0" borderId="8" xfId="0" applyFont="1" applyBorder="1" applyAlignment="1">
      <alignment horizontal="left"/>
    </xf>
    <xf numFmtId="0" fontId="19" fillId="0" borderId="0" xfId="0" applyFont="1" applyFill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19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165" fontId="23" fillId="0" borderId="0" xfId="0" applyNumberFormat="1" applyFont="1" applyAlignment="1">
      <alignment vertical="top"/>
    </xf>
    <xf numFmtId="0" fontId="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60" applyFont="1" applyAlignment="1">
      <alignment horizontal="left"/>
      <protection/>
    </xf>
    <xf numFmtId="0" fontId="23" fillId="0" borderId="0" xfId="60" applyFont="1" applyAlignment="1">
      <alignment horizontal="center"/>
      <protection/>
    </xf>
    <xf numFmtId="0" fontId="29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32" fillId="0" borderId="0" xfId="56" applyNumberFormat="1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8" fillId="24" borderId="18" xfId="0" applyFont="1" applyFill="1" applyBorder="1" applyAlignment="1">
      <alignment horizontal="left" vertical="top" wrapText="1" indent="1"/>
    </xf>
    <xf numFmtId="0" fontId="18" fillId="24" borderId="18" xfId="0" applyFont="1" applyFill="1" applyBorder="1" applyAlignment="1">
      <alignment horizontal="center" vertical="top" wrapText="1"/>
    </xf>
    <xf numFmtId="0" fontId="18" fillId="24" borderId="18" xfId="0" applyFont="1" applyFill="1" applyBorder="1" applyAlignment="1">
      <alignment horizontal="right" vertical="top" wrapText="1"/>
    </xf>
    <xf numFmtId="0" fontId="32" fillId="24" borderId="18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 Psc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265"/>
          <c:w val="0.906"/>
          <c:h val="0.6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A!$H$21:$H$101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A!$I$21:$I$101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A!$J$21:$J$101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A!$K$21:$K$101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A!$L$21:$L$101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A!$M$21:$M$101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A!$N$21:$N$101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A!$F$21:$F$101</c:f>
              <c:numCache/>
            </c:numRef>
          </c:xVal>
          <c:yVal>
            <c:numRef>
              <c:f>A!$O$21:$O$101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A!$F$21:$F$101</c:f>
              <c:numCache/>
            </c:numRef>
          </c:xVal>
          <c:yVal>
            <c:numRef>
              <c:f>A!$U$21:$U$101</c:f>
              <c:numCache/>
            </c:numRef>
          </c:yVal>
          <c:smooth val="0"/>
        </c:ser>
        <c:axId val="45757315"/>
        <c:axId val="3138128"/>
      </c:scatterChart>
      <c:valAx>
        <c:axId val="4575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28"/>
        <c:crossesAt val="0"/>
        <c:crossBetween val="midCat"/>
        <c:dispUnits/>
      </c:valAx>
      <c:valAx>
        <c:axId val="3138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7315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919"/>
          <c:w val="0.85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57150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6248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1297" TargetMode="External" /><Relationship Id="rId2" Type="http://schemas.openxmlformats.org/officeDocument/2006/relationships/hyperlink" Target="http://www.konkoly.hu/cgi-bin/IBVS?1427" TargetMode="External" /><Relationship Id="rId3" Type="http://schemas.openxmlformats.org/officeDocument/2006/relationships/hyperlink" Target="http://www.konkoly.hu/cgi-bin/IBVS?2841" TargetMode="External" /><Relationship Id="rId4" Type="http://schemas.openxmlformats.org/officeDocument/2006/relationships/hyperlink" Target="http://www.konkoly.hu/cgi-bin/IBVS?1741" TargetMode="External" /><Relationship Id="rId5" Type="http://schemas.openxmlformats.org/officeDocument/2006/relationships/hyperlink" Target="http://www.konkoly.hu/cgi-bin/IBVS?2841" TargetMode="External" /><Relationship Id="rId6" Type="http://schemas.openxmlformats.org/officeDocument/2006/relationships/hyperlink" Target="http://www.konkoly.hu/cgi-bin/IBVS?2841" TargetMode="External" /><Relationship Id="rId7" Type="http://schemas.openxmlformats.org/officeDocument/2006/relationships/hyperlink" Target="http://www.bav-astro.de/sfs/BAVM_link.php?BAVMnr=174" TargetMode="External" /><Relationship Id="rId8" Type="http://schemas.openxmlformats.org/officeDocument/2006/relationships/hyperlink" Target="http://www.konkoly.hu/cgi-bin/IBVS?5843" TargetMode="External" /><Relationship Id="rId9" Type="http://schemas.openxmlformats.org/officeDocument/2006/relationships/hyperlink" Target="http://www.konkoly.hu/cgi-bin/IBVS?6114" TargetMode="External" /><Relationship Id="rId10" Type="http://schemas.openxmlformats.org/officeDocument/2006/relationships/hyperlink" Target="http://www.konkoly.hu/cgi-bin/IBVS?6114" TargetMode="External" /><Relationship Id="rId11" Type="http://schemas.openxmlformats.org/officeDocument/2006/relationships/hyperlink" Target="http://www.konkoly.hu/cgi-bin/IBVS?6114" TargetMode="External" /><Relationship Id="rId12" Type="http://schemas.openxmlformats.org/officeDocument/2006/relationships/hyperlink" Target="http://www.konkoly.hu/cgi-bin/IBVS?6114" TargetMode="External" /><Relationship Id="rId13" Type="http://schemas.openxmlformats.org/officeDocument/2006/relationships/hyperlink" Target="http://www.bav-astro.de/sfs/BAVM_link.php?BAVMnr=171" TargetMode="External" /><Relationship Id="rId14" Type="http://schemas.openxmlformats.org/officeDocument/2006/relationships/hyperlink" Target="http://vsolj.cetus-net.org/vsoljno53.pdf" TargetMode="External" /><Relationship Id="rId15" Type="http://schemas.openxmlformats.org/officeDocument/2006/relationships/hyperlink" Target="http://vsolj.cetus-net.org/vsoljno53.pdf" TargetMode="External" /><Relationship Id="rId16" Type="http://schemas.openxmlformats.org/officeDocument/2006/relationships/hyperlink" Target="http://var.astro.cz/oejv/issues/oejv016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4" spans="1:4" ht="12.75">
      <c r="A4" s="4" t="s">
        <v>3</v>
      </c>
      <c r="C4" s="5">
        <v>35741.8461</v>
      </c>
      <c r="D4" s="6">
        <v>3.96579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+C4</f>
        <v>35741.8461</v>
      </c>
    </row>
    <row r="8" spans="1:3" ht="12.75">
      <c r="A8" s="1" t="s">
        <v>8</v>
      </c>
      <c r="C8" s="1">
        <f>+D4</f>
        <v>3.96579</v>
      </c>
    </row>
    <row r="9" spans="1:4" ht="12.75">
      <c r="A9" s="9" t="s">
        <v>9</v>
      </c>
      <c r="B9" s="10">
        <v>49</v>
      </c>
      <c r="C9" s="11" t="str">
        <f>"F"&amp;B9</f>
        <v>F49</v>
      </c>
      <c r="D9" s="12" t="str">
        <f>"G"&amp;B9</f>
        <v>G49</v>
      </c>
    </row>
    <row r="10" spans="1:5" ht="12.75">
      <c r="A10"/>
      <c r="B10"/>
      <c r="C10" s="13" t="s">
        <v>10</v>
      </c>
      <c r="D10" s="13" t="s">
        <v>11</v>
      </c>
      <c r="E10"/>
    </row>
    <row r="11" spans="1:5" ht="12.75">
      <c r="A11" t="s">
        <v>12</v>
      </c>
      <c r="B11"/>
      <c r="C11" s="14">
        <f ca="1">INTERCEPT(INDIRECT($D$9):G992,INDIRECT($C$9):F992)</f>
        <v>-0.1787835863825586</v>
      </c>
      <c r="D11" s="15"/>
      <c r="E11"/>
    </row>
    <row r="12" spans="1:5" ht="12.75">
      <c r="A12" t="s">
        <v>13</v>
      </c>
      <c r="B12"/>
      <c r="C12" s="14">
        <f ca="1">SLOPE(INDIRECT($D$9):G992,INDIRECT($C$9):F992)</f>
        <v>-0.00011232637906690672</v>
      </c>
      <c r="D12" s="15"/>
      <c r="E12"/>
    </row>
    <row r="13" spans="1:3" ht="12.75">
      <c r="A13" t="s">
        <v>14</v>
      </c>
      <c r="B13"/>
      <c r="C13" s="15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(C7+C11)+(C8+C12)*INT(MAX(F21:F3533))</f>
        <v>57612.379686433065</v>
      </c>
      <c r="E15" s="18" t="s">
        <v>17</v>
      </c>
      <c r="F15" s="8">
        <v>1</v>
      </c>
    </row>
    <row r="16" spans="1:6" ht="12.75">
      <c r="A16" s="16" t="s">
        <v>18</v>
      </c>
      <c r="B16"/>
      <c r="C16" s="17">
        <f>+C8+C12</f>
        <v>3.965677673620933</v>
      </c>
      <c r="E16" s="18" t="s">
        <v>19</v>
      </c>
      <c r="F16" s="14">
        <f ca="1">NOW()+15018.5+$C$5/24</f>
        <v>59906.72498344907</v>
      </c>
    </row>
    <row r="17" spans="1:6" ht="12.75">
      <c r="A17" s="18" t="s">
        <v>20</v>
      </c>
      <c r="B17"/>
      <c r="C17">
        <f>COUNT(C21:C2191)</f>
        <v>81</v>
      </c>
      <c r="E17" s="18" t="s">
        <v>21</v>
      </c>
      <c r="F17" s="14">
        <f>ROUND(2*(F16-$C$7)/$C$8,0)/2+F15</f>
        <v>6094.5</v>
      </c>
    </row>
    <row r="18" spans="1:6" ht="12.75">
      <c r="A18" s="16" t="s">
        <v>22</v>
      </c>
      <c r="B18"/>
      <c r="C18" s="19">
        <f>+C15</f>
        <v>57612.379686433065</v>
      </c>
      <c r="D18" s="20">
        <f>+C16</f>
        <v>3.965677673620933</v>
      </c>
      <c r="E18" s="18" t="s">
        <v>23</v>
      </c>
      <c r="F18" s="12">
        <f>ROUND(2*(F16-$C$15)/$C$16,0)/2+F15</f>
        <v>579.5</v>
      </c>
    </row>
    <row r="19" spans="5:6" ht="12.75">
      <c r="E19" s="18" t="s">
        <v>24</v>
      </c>
      <c r="F19" s="21">
        <f>+$C$15+$C$16*F18-15018.5-$C$5/24</f>
        <v>44892.38573162973</v>
      </c>
    </row>
    <row r="20" spans="1:21" ht="12.75">
      <c r="A20" s="22" t="s">
        <v>25</v>
      </c>
      <c r="B20" s="22" t="s">
        <v>26</v>
      </c>
      <c r="C20" s="22" t="s">
        <v>27</v>
      </c>
      <c r="D20" s="22" t="s">
        <v>28</v>
      </c>
      <c r="E20" s="22" t="s">
        <v>29</v>
      </c>
      <c r="F20" s="22" t="s">
        <v>30</v>
      </c>
      <c r="G20" s="22" t="s">
        <v>31</v>
      </c>
      <c r="H20" s="23" t="s">
        <v>32</v>
      </c>
      <c r="I20" s="23" t="s">
        <v>33</v>
      </c>
      <c r="J20" s="23" t="s">
        <v>34</v>
      </c>
      <c r="K20" s="23" t="s">
        <v>35</v>
      </c>
      <c r="L20" s="23" t="s">
        <v>36</v>
      </c>
      <c r="M20" s="23" t="s">
        <v>37</v>
      </c>
      <c r="N20" s="23" t="s">
        <v>38</v>
      </c>
      <c r="O20" s="23" t="s">
        <v>39</v>
      </c>
      <c r="P20" s="23" t="s">
        <v>40</v>
      </c>
      <c r="Q20" s="22" t="s">
        <v>41</v>
      </c>
      <c r="U20" s="24" t="s">
        <v>42</v>
      </c>
    </row>
    <row r="21" spans="1:17" ht="12.75" customHeight="1">
      <c r="A21" s="25" t="s">
        <v>43</v>
      </c>
      <c r="B21" s="26" t="s">
        <v>44</v>
      </c>
      <c r="C21" s="25">
        <v>25509.395</v>
      </c>
      <c r="D21" s="25" t="s">
        <v>45</v>
      </c>
      <c r="E21" s="27">
        <f aca="true" t="shared" si="0" ref="E21:E52">+(C21-C$7)/C$8</f>
        <v>-2580.179762418081</v>
      </c>
      <c r="F21" s="1">
        <f aca="true" t="shared" si="1" ref="F21:F52">ROUND(2*E21,0)/2</f>
        <v>-2580</v>
      </c>
      <c r="G21" s="1">
        <f aca="true" t="shared" si="2" ref="G21:G51">+C21-(C$7+F21*C$8)</f>
        <v>-0.7129000000022643</v>
      </c>
      <c r="H21" s="1">
        <f aca="true" t="shared" si="3" ref="H21:H46">G21</f>
        <v>-0.7129000000022643</v>
      </c>
      <c r="O21" s="1">
        <f aca="true" t="shared" si="4" ref="O21:O52">+C$11+C$12*$F21</f>
        <v>0.11101847161006073</v>
      </c>
      <c r="Q21" s="54">
        <f aca="true" t="shared" si="5" ref="Q21:Q52">+C21-15018.5</f>
        <v>10490.895</v>
      </c>
    </row>
    <row r="22" spans="1:17" ht="12.75" customHeight="1">
      <c r="A22" s="28" t="s">
        <v>46</v>
      </c>
      <c r="B22" s="29" t="s">
        <v>44</v>
      </c>
      <c r="C22" s="30">
        <v>25624.238</v>
      </c>
      <c r="D22" s="31"/>
      <c r="E22" s="27">
        <f t="shared" si="0"/>
        <v>-2551.221345557884</v>
      </c>
      <c r="F22" s="1">
        <f t="shared" si="1"/>
        <v>-2551</v>
      </c>
      <c r="G22" s="1">
        <f t="shared" si="2"/>
        <v>-0.877810000001773</v>
      </c>
      <c r="H22" s="1">
        <f t="shared" si="3"/>
        <v>-0.877810000001773</v>
      </c>
      <c r="O22" s="1">
        <f t="shared" si="4"/>
        <v>0.10776100661712046</v>
      </c>
      <c r="Q22" s="54">
        <f t="shared" si="5"/>
        <v>10605.738000000001</v>
      </c>
    </row>
    <row r="23" spans="1:17" ht="12.75" customHeight="1">
      <c r="A23" s="25" t="s">
        <v>43</v>
      </c>
      <c r="B23" s="26" t="s">
        <v>44</v>
      </c>
      <c r="C23" s="25">
        <v>25644.278</v>
      </c>
      <c r="D23" s="25" t="s">
        <v>45</v>
      </c>
      <c r="E23" s="27">
        <f t="shared" si="0"/>
        <v>-2546.1681279139852</v>
      </c>
      <c r="F23" s="1">
        <f t="shared" si="1"/>
        <v>-2546</v>
      </c>
      <c r="G23" s="1">
        <f t="shared" si="2"/>
        <v>-0.6667600000037055</v>
      </c>
      <c r="H23" s="1">
        <f t="shared" si="3"/>
        <v>-0.6667600000037055</v>
      </c>
      <c r="O23" s="1">
        <f t="shared" si="4"/>
        <v>0.10719937472178592</v>
      </c>
      <c r="Q23" s="54">
        <f t="shared" si="5"/>
        <v>10625.777999999998</v>
      </c>
    </row>
    <row r="24" spans="1:17" ht="12.75" customHeight="1">
      <c r="A24" s="25" t="s">
        <v>43</v>
      </c>
      <c r="B24" s="26" t="s">
        <v>44</v>
      </c>
      <c r="C24" s="25">
        <v>25834.507</v>
      </c>
      <c r="D24" s="25" t="s">
        <v>45</v>
      </c>
      <c r="E24" s="27">
        <f t="shared" si="0"/>
        <v>-2498.2006359388674</v>
      </c>
      <c r="F24" s="1">
        <f t="shared" si="1"/>
        <v>-2498</v>
      </c>
      <c r="G24" s="1">
        <f t="shared" si="2"/>
        <v>-0.7956799999992654</v>
      </c>
      <c r="H24" s="1">
        <f t="shared" si="3"/>
        <v>-0.7956799999992654</v>
      </c>
      <c r="O24" s="1">
        <f t="shared" si="4"/>
        <v>0.10180770852657439</v>
      </c>
      <c r="Q24" s="54">
        <f t="shared" si="5"/>
        <v>10816.007000000001</v>
      </c>
    </row>
    <row r="25" spans="1:17" ht="12.75" customHeight="1">
      <c r="A25" s="25" t="s">
        <v>43</v>
      </c>
      <c r="B25" s="26" t="s">
        <v>44</v>
      </c>
      <c r="C25" s="25">
        <v>25838.504</v>
      </c>
      <c r="D25" s="25" t="s">
        <v>45</v>
      </c>
      <c r="E25" s="27">
        <f t="shared" si="0"/>
        <v>-2497.192766132347</v>
      </c>
      <c r="F25" s="1">
        <f t="shared" si="1"/>
        <v>-2497</v>
      </c>
      <c r="G25" s="1">
        <f t="shared" si="2"/>
        <v>-0.7644700000018929</v>
      </c>
      <c r="H25" s="1">
        <f t="shared" si="3"/>
        <v>-0.7644700000018929</v>
      </c>
      <c r="O25" s="1">
        <f t="shared" si="4"/>
        <v>0.10169538214750751</v>
      </c>
      <c r="Q25" s="54">
        <f t="shared" si="5"/>
        <v>10820.004</v>
      </c>
    </row>
    <row r="26" spans="1:17" ht="12.75" customHeight="1">
      <c r="A26" s="28" t="s">
        <v>46</v>
      </c>
      <c r="B26" s="29" t="s">
        <v>44</v>
      </c>
      <c r="C26" s="30">
        <v>25854.397</v>
      </c>
      <c r="D26" s="31"/>
      <c r="E26" s="27">
        <f t="shared" si="0"/>
        <v>-2493.1852417803266</v>
      </c>
      <c r="F26" s="1">
        <f t="shared" si="1"/>
        <v>-2493</v>
      </c>
      <c r="G26" s="1">
        <f t="shared" si="2"/>
        <v>-0.7346300000026531</v>
      </c>
      <c r="H26" s="1">
        <f t="shared" si="3"/>
        <v>-0.7346300000026531</v>
      </c>
      <c r="O26" s="1">
        <f t="shared" si="4"/>
        <v>0.10124607663123986</v>
      </c>
      <c r="Q26" s="54">
        <f t="shared" si="5"/>
        <v>10835.897</v>
      </c>
    </row>
    <row r="27" spans="1:17" ht="12.75" customHeight="1">
      <c r="A27" s="25" t="s">
        <v>43</v>
      </c>
      <c r="B27" s="26" t="s">
        <v>44</v>
      </c>
      <c r="C27" s="25">
        <v>25866.423</v>
      </c>
      <c r="D27" s="25" t="s">
        <v>45</v>
      </c>
      <c r="E27" s="27">
        <f t="shared" si="0"/>
        <v>-2490.1528068808493</v>
      </c>
      <c r="F27" s="1">
        <f t="shared" si="1"/>
        <v>-2490</v>
      </c>
      <c r="G27" s="1">
        <f t="shared" si="2"/>
        <v>-0.6060000000034051</v>
      </c>
      <c r="H27" s="1">
        <f t="shared" si="3"/>
        <v>-0.6060000000034051</v>
      </c>
      <c r="O27" s="1">
        <f t="shared" si="4"/>
        <v>0.10090909749403915</v>
      </c>
      <c r="Q27" s="54">
        <f t="shared" si="5"/>
        <v>10847.922999999999</v>
      </c>
    </row>
    <row r="28" spans="1:17" ht="12.75" customHeight="1">
      <c r="A28" s="28" t="s">
        <v>47</v>
      </c>
      <c r="B28" s="29" t="s">
        <v>44</v>
      </c>
      <c r="C28" s="30">
        <v>25918.351</v>
      </c>
      <c r="D28" s="31"/>
      <c r="E28" s="27">
        <f t="shared" si="0"/>
        <v>-2477.0588205628646</v>
      </c>
      <c r="F28" s="1">
        <f t="shared" si="1"/>
        <v>-2477</v>
      </c>
      <c r="G28" s="1">
        <f t="shared" si="2"/>
        <v>-0.23327000000426779</v>
      </c>
      <c r="H28" s="1">
        <f t="shared" si="3"/>
        <v>-0.23327000000426779</v>
      </c>
      <c r="O28" s="1">
        <f t="shared" si="4"/>
        <v>0.09944885456616936</v>
      </c>
      <c r="Q28" s="54">
        <f t="shared" si="5"/>
        <v>10899.850999999999</v>
      </c>
    </row>
    <row r="29" spans="1:17" ht="12.75" customHeight="1">
      <c r="A29" s="25" t="s">
        <v>43</v>
      </c>
      <c r="B29" s="26" t="s">
        <v>44</v>
      </c>
      <c r="C29" s="25">
        <v>26191.522</v>
      </c>
      <c r="D29" s="25" t="s">
        <v>45</v>
      </c>
      <c r="E29" s="27">
        <f t="shared" si="0"/>
        <v>-2408.176958437033</v>
      </c>
      <c r="F29" s="1">
        <f t="shared" si="1"/>
        <v>-2408</v>
      </c>
      <c r="G29" s="1">
        <f t="shared" si="2"/>
        <v>-0.7017799999994168</v>
      </c>
      <c r="H29" s="1">
        <f t="shared" si="3"/>
        <v>-0.7017799999994168</v>
      </c>
      <c r="O29" s="1">
        <f t="shared" si="4"/>
        <v>0.0916983344105528</v>
      </c>
      <c r="Q29" s="54">
        <f t="shared" si="5"/>
        <v>11173.022</v>
      </c>
    </row>
    <row r="30" spans="1:17" ht="12.75" customHeight="1">
      <c r="A30" s="28" t="s">
        <v>47</v>
      </c>
      <c r="B30" s="29" t="s">
        <v>44</v>
      </c>
      <c r="C30" s="30">
        <v>26191.822</v>
      </c>
      <c r="D30" s="31"/>
      <c r="E30" s="27">
        <f t="shared" si="0"/>
        <v>-2408.101311466316</v>
      </c>
      <c r="F30" s="1">
        <f t="shared" si="1"/>
        <v>-2408</v>
      </c>
      <c r="G30" s="1">
        <f t="shared" si="2"/>
        <v>-0.40178000000014435</v>
      </c>
      <c r="H30" s="1">
        <f t="shared" si="3"/>
        <v>-0.40178000000014435</v>
      </c>
      <c r="O30" s="1">
        <f t="shared" si="4"/>
        <v>0.0916983344105528</v>
      </c>
      <c r="Q30" s="54">
        <f t="shared" si="5"/>
        <v>11173.322</v>
      </c>
    </row>
    <row r="31" spans="1:17" ht="12.75" customHeight="1">
      <c r="A31" s="25" t="s">
        <v>43</v>
      </c>
      <c r="B31" s="26" t="s">
        <v>44</v>
      </c>
      <c r="C31" s="25">
        <v>26334.365</v>
      </c>
      <c r="D31" s="25" t="s">
        <v>45</v>
      </c>
      <c r="E31" s="27">
        <f t="shared" si="0"/>
        <v>-2372.158157643244</v>
      </c>
      <c r="F31" s="1">
        <f t="shared" si="1"/>
        <v>-2372</v>
      </c>
      <c r="G31" s="1">
        <f t="shared" si="2"/>
        <v>-0.6272199999984878</v>
      </c>
      <c r="H31" s="1">
        <f t="shared" si="3"/>
        <v>-0.6272199999984878</v>
      </c>
      <c r="O31" s="1">
        <f t="shared" si="4"/>
        <v>0.08765458476414417</v>
      </c>
      <c r="Q31" s="54">
        <f t="shared" si="5"/>
        <v>11315.865000000002</v>
      </c>
    </row>
    <row r="32" spans="1:17" ht="12.75" customHeight="1">
      <c r="A32" s="28" t="s">
        <v>46</v>
      </c>
      <c r="B32" s="29" t="s">
        <v>44</v>
      </c>
      <c r="C32" s="30">
        <v>26350.251</v>
      </c>
      <c r="D32" s="31"/>
      <c r="E32" s="27">
        <f t="shared" si="0"/>
        <v>-2368.152398387207</v>
      </c>
      <c r="F32" s="1">
        <f t="shared" si="1"/>
        <v>-2368</v>
      </c>
      <c r="G32" s="1">
        <f t="shared" si="2"/>
        <v>-0.604380000000674</v>
      </c>
      <c r="H32" s="1">
        <f t="shared" si="3"/>
        <v>-0.604380000000674</v>
      </c>
      <c r="O32" s="1">
        <f t="shared" si="4"/>
        <v>0.08720527924787652</v>
      </c>
      <c r="Q32" s="54">
        <f t="shared" si="5"/>
        <v>11331.751</v>
      </c>
    </row>
    <row r="33" spans="1:17" ht="12.75" customHeight="1">
      <c r="A33" s="28" t="s">
        <v>46</v>
      </c>
      <c r="B33" s="29" t="s">
        <v>44</v>
      </c>
      <c r="C33" s="30">
        <v>26707.217</v>
      </c>
      <c r="D33" s="31"/>
      <c r="E33" s="27">
        <f t="shared" si="0"/>
        <v>-2278.1410765572564</v>
      </c>
      <c r="F33" s="1">
        <f t="shared" si="1"/>
        <v>-2278</v>
      </c>
      <c r="G33" s="1">
        <f t="shared" si="2"/>
        <v>-0.5594799999998941</v>
      </c>
      <c r="H33" s="1">
        <f t="shared" si="3"/>
        <v>-0.5594799999998941</v>
      </c>
      <c r="O33" s="1">
        <f t="shared" si="4"/>
        <v>0.07709590513185494</v>
      </c>
      <c r="Q33" s="54">
        <f t="shared" si="5"/>
        <v>11688.717</v>
      </c>
    </row>
    <row r="34" spans="1:17" ht="12.75" customHeight="1">
      <c r="A34" s="28" t="s">
        <v>47</v>
      </c>
      <c r="B34" s="29" t="s">
        <v>48</v>
      </c>
      <c r="C34" s="30">
        <v>26955.427</v>
      </c>
      <c r="D34" s="31"/>
      <c r="E34" s="27">
        <f t="shared" si="0"/>
        <v>-2215.553294551654</v>
      </c>
      <c r="F34" s="1">
        <f t="shared" si="1"/>
        <v>-2215.5</v>
      </c>
      <c r="G34" s="1">
        <f t="shared" si="2"/>
        <v>-0.21135500000309548</v>
      </c>
      <c r="H34" s="1">
        <f t="shared" si="3"/>
        <v>-0.21135500000309548</v>
      </c>
      <c r="O34" s="1">
        <f t="shared" si="4"/>
        <v>0.07007550644017327</v>
      </c>
      <c r="Q34" s="54">
        <f t="shared" si="5"/>
        <v>11936.927</v>
      </c>
    </row>
    <row r="35" spans="1:17" ht="12.75" customHeight="1">
      <c r="A35" s="25" t="s">
        <v>43</v>
      </c>
      <c r="B35" s="26" t="s">
        <v>44</v>
      </c>
      <c r="C35" s="25">
        <v>27036.365</v>
      </c>
      <c r="D35" s="25" t="s">
        <v>45</v>
      </c>
      <c r="E35" s="27">
        <f t="shared" si="0"/>
        <v>-2195.144246165329</v>
      </c>
      <c r="F35" s="1">
        <f t="shared" si="1"/>
        <v>-2195</v>
      </c>
      <c r="G35" s="1">
        <f t="shared" si="2"/>
        <v>-0.5720499999988533</v>
      </c>
      <c r="H35" s="1">
        <f t="shared" si="3"/>
        <v>-0.5720499999988533</v>
      </c>
      <c r="O35" s="1">
        <f t="shared" si="4"/>
        <v>0.06777281566930166</v>
      </c>
      <c r="Q35" s="54">
        <f t="shared" si="5"/>
        <v>12017.865000000002</v>
      </c>
    </row>
    <row r="36" spans="1:17" ht="12.75" customHeight="1">
      <c r="A36" s="28" t="s">
        <v>46</v>
      </c>
      <c r="B36" s="29" t="s">
        <v>44</v>
      </c>
      <c r="C36" s="30">
        <v>27369.369</v>
      </c>
      <c r="D36" s="31"/>
      <c r="E36" s="27">
        <f t="shared" si="0"/>
        <v>-2111.1751000431195</v>
      </c>
      <c r="F36" s="1">
        <f t="shared" si="1"/>
        <v>-2111</v>
      </c>
      <c r="G36" s="1">
        <f t="shared" si="2"/>
        <v>-0.6944100000036997</v>
      </c>
      <c r="H36" s="1">
        <f t="shared" si="3"/>
        <v>-0.6944100000036997</v>
      </c>
      <c r="O36" s="1">
        <f t="shared" si="4"/>
        <v>0.05833739982768149</v>
      </c>
      <c r="Q36" s="54">
        <f t="shared" si="5"/>
        <v>12350.868999999999</v>
      </c>
    </row>
    <row r="37" spans="1:17" ht="12.75" customHeight="1">
      <c r="A37" s="28" t="s">
        <v>46</v>
      </c>
      <c r="B37" s="29" t="s">
        <v>44</v>
      </c>
      <c r="C37" s="30">
        <v>27397.219</v>
      </c>
      <c r="D37" s="31"/>
      <c r="E37" s="27">
        <f t="shared" si="0"/>
        <v>-2104.1525395948856</v>
      </c>
      <c r="F37" s="1">
        <f t="shared" si="1"/>
        <v>-2104</v>
      </c>
      <c r="G37" s="1">
        <f t="shared" si="2"/>
        <v>-0.6049400000010792</v>
      </c>
      <c r="H37" s="1">
        <f t="shared" si="3"/>
        <v>-0.6049400000010792</v>
      </c>
      <c r="O37" s="1">
        <f t="shared" si="4"/>
        <v>0.05755111517421316</v>
      </c>
      <c r="Q37" s="54">
        <f t="shared" si="5"/>
        <v>12378.719000000001</v>
      </c>
    </row>
    <row r="38" spans="1:17" ht="12.75" customHeight="1">
      <c r="A38" s="28" t="s">
        <v>46</v>
      </c>
      <c r="B38" s="29" t="s">
        <v>44</v>
      </c>
      <c r="C38" s="30">
        <v>27397.29</v>
      </c>
      <c r="D38" s="31"/>
      <c r="E38" s="27">
        <f t="shared" si="0"/>
        <v>-2104.1346364784827</v>
      </c>
      <c r="F38" s="1">
        <f t="shared" si="1"/>
        <v>-2104</v>
      </c>
      <c r="G38" s="1">
        <f t="shared" si="2"/>
        <v>-0.5339400000011665</v>
      </c>
      <c r="H38" s="1">
        <f t="shared" si="3"/>
        <v>-0.5339400000011665</v>
      </c>
      <c r="O38" s="1">
        <f t="shared" si="4"/>
        <v>0.05755111517421316</v>
      </c>
      <c r="Q38" s="54">
        <f t="shared" si="5"/>
        <v>12378.79</v>
      </c>
    </row>
    <row r="39" spans="1:17" ht="12.75" customHeight="1">
      <c r="A39" s="25" t="s">
        <v>43</v>
      </c>
      <c r="B39" s="26" t="s">
        <v>44</v>
      </c>
      <c r="C39" s="25">
        <v>27397.38</v>
      </c>
      <c r="D39" s="25" t="s">
        <v>45</v>
      </c>
      <c r="E39" s="27">
        <f t="shared" si="0"/>
        <v>-2104.1119423872674</v>
      </c>
      <c r="F39" s="1">
        <f t="shared" si="1"/>
        <v>-2104</v>
      </c>
      <c r="G39" s="1">
        <f t="shared" si="2"/>
        <v>-0.44394000000102096</v>
      </c>
      <c r="H39" s="1">
        <f t="shared" si="3"/>
        <v>-0.44394000000102096</v>
      </c>
      <c r="O39" s="1">
        <f t="shared" si="4"/>
        <v>0.05755111517421316</v>
      </c>
      <c r="Q39" s="54">
        <f t="shared" si="5"/>
        <v>12378.880000000001</v>
      </c>
    </row>
    <row r="40" spans="1:17" ht="12.75" customHeight="1">
      <c r="A40" s="28" t="s">
        <v>46</v>
      </c>
      <c r="B40" s="29" t="s">
        <v>44</v>
      </c>
      <c r="C40" s="30">
        <v>27413.255</v>
      </c>
      <c r="D40" s="31"/>
      <c r="E40" s="27">
        <f t="shared" si="0"/>
        <v>-2100.10895685349</v>
      </c>
      <c r="F40" s="1">
        <f t="shared" si="1"/>
        <v>-2100</v>
      </c>
      <c r="G40" s="1">
        <f t="shared" si="2"/>
        <v>-0.43210000000181026</v>
      </c>
      <c r="H40" s="1">
        <f t="shared" si="3"/>
        <v>-0.43210000000181026</v>
      </c>
      <c r="O40" s="1">
        <f t="shared" si="4"/>
        <v>0.057101809657945535</v>
      </c>
      <c r="Q40" s="54">
        <f t="shared" si="5"/>
        <v>12394.755000000001</v>
      </c>
    </row>
    <row r="41" spans="1:17" ht="12.75" customHeight="1">
      <c r="A41" s="25" t="s">
        <v>43</v>
      </c>
      <c r="B41" s="26" t="s">
        <v>44</v>
      </c>
      <c r="C41" s="25">
        <v>27421.232</v>
      </c>
      <c r="D41" s="25" t="s">
        <v>45</v>
      </c>
      <c r="E41" s="27">
        <f t="shared" si="0"/>
        <v>-2098.0975039021237</v>
      </c>
      <c r="F41" s="1">
        <f t="shared" si="1"/>
        <v>-2098</v>
      </c>
      <c r="G41" s="1">
        <f t="shared" si="2"/>
        <v>-0.38667999999961467</v>
      </c>
      <c r="H41" s="1">
        <f t="shared" si="3"/>
        <v>-0.38667999999961467</v>
      </c>
      <c r="O41" s="1">
        <f t="shared" si="4"/>
        <v>0.05687715689981171</v>
      </c>
      <c r="Q41" s="54">
        <f t="shared" si="5"/>
        <v>12402.732</v>
      </c>
    </row>
    <row r="42" spans="1:17" ht="12.75" customHeight="1">
      <c r="A42" s="25" t="s">
        <v>43</v>
      </c>
      <c r="B42" s="26" t="s">
        <v>44</v>
      </c>
      <c r="C42" s="25">
        <v>27421.253</v>
      </c>
      <c r="D42" s="25" t="s">
        <v>45</v>
      </c>
      <c r="E42" s="27">
        <f t="shared" si="0"/>
        <v>-2098.092208614173</v>
      </c>
      <c r="F42" s="1">
        <f t="shared" si="1"/>
        <v>-2098</v>
      </c>
      <c r="G42" s="1">
        <f t="shared" si="2"/>
        <v>-0.3656799999989744</v>
      </c>
      <c r="H42" s="1">
        <f t="shared" si="3"/>
        <v>-0.3656799999989744</v>
      </c>
      <c r="O42" s="1">
        <f t="shared" si="4"/>
        <v>0.05687715689981171</v>
      </c>
      <c r="Q42" s="54">
        <f t="shared" si="5"/>
        <v>12402.753</v>
      </c>
    </row>
    <row r="43" spans="1:17" ht="12.75" customHeight="1">
      <c r="A43" s="28" t="s">
        <v>49</v>
      </c>
      <c r="B43" s="29" t="s">
        <v>44</v>
      </c>
      <c r="C43" s="30">
        <v>28000.25</v>
      </c>
      <c r="D43" s="31"/>
      <c r="E43" s="27">
        <f t="shared" si="0"/>
        <v>-1952.0943115999592</v>
      </c>
      <c r="F43" s="1">
        <f t="shared" si="1"/>
        <v>-1952</v>
      </c>
      <c r="G43" s="1">
        <f t="shared" si="2"/>
        <v>-0.374020000002929</v>
      </c>
      <c r="H43" s="1">
        <f t="shared" si="3"/>
        <v>-0.374020000002929</v>
      </c>
      <c r="O43" s="1">
        <f t="shared" si="4"/>
        <v>0.04047750555604335</v>
      </c>
      <c r="Q43" s="54">
        <f t="shared" si="5"/>
        <v>12981.75</v>
      </c>
    </row>
    <row r="44" spans="1:17" ht="12.75" customHeight="1">
      <c r="A44" s="25" t="s">
        <v>43</v>
      </c>
      <c r="B44" s="26" t="s">
        <v>44</v>
      </c>
      <c r="C44" s="25">
        <v>28000.255</v>
      </c>
      <c r="D44" s="25" t="s">
        <v>45</v>
      </c>
      <c r="E44" s="27">
        <f t="shared" si="0"/>
        <v>-1952.0930508171136</v>
      </c>
      <c r="F44" s="1">
        <f t="shared" si="1"/>
        <v>-1952</v>
      </c>
      <c r="G44" s="1">
        <f t="shared" si="2"/>
        <v>-0.3690200000019104</v>
      </c>
      <c r="H44" s="1">
        <f t="shared" si="3"/>
        <v>-0.3690200000019104</v>
      </c>
      <c r="O44" s="1">
        <f t="shared" si="4"/>
        <v>0.04047750555604335</v>
      </c>
      <c r="Q44" s="54">
        <f t="shared" si="5"/>
        <v>12981.755000000001</v>
      </c>
    </row>
    <row r="45" spans="1:17" ht="12.75" customHeight="1">
      <c r="A45" s="25" t="s">
        <v>43</v>
      </c>
      <c r="B45" s="26" t="s">
        <v>44</v>
      </c>
      <c r="C45" s="25">
        <v>29935.858</v>
      </c>
      <c r="D45" s="25" t="s">
        <v>45</v>
      </c>
      <c r="E45" s="27">
        <f t="shared" si="0"/>
        <v>-1464.018039280951</v>
      </c>
      <c r="F45" s="1">
        <f t="shared" si="1"/>
        <v>-1464</v>
      </c>
      <c r="G45" s="1">
        <f t="shared" si="2"/>
        <v>-0.07154000000082306</v>
      </c>
      <c r="H45" s="1">
        <f t="shared" si="3"/>
        <v>-0.07154000000082306</v>
      </c>
      <c r="O45" s="1">
        <f t="shared" si="4"/>
        <v>-0.014337767428607151</v>
      </c>
      <c r="Q45" s="54">
        <f t="shared" si="5"/>
        <v>14917.358</v>
      </c>
    </row>
    <row r="46" spans="1:17" ht="12.75" customHeight="1">
      <c r="A46" s="25" t="s">
        <v>43</v>
      </c>
      <c r="B46" s="26" t="s">
        <v>44</v>
      </c>
      <c r="C46" s="25">
        <v>35741.819</v>
      </c>
      <c r="D46" s="25" t="s">
        <v>45</v>
      </c>
      <c r="E46" s="27">
        <f t="shared" si="0"/>
        <v>-0.00683344302127355</v>
      </c>
      <c r="F46" s="1">
        <f t="shared" si="1"/>
        <v>0</v>
      </c>
      <c r="G46" s="1">
        <f t="shared" si="2"/>
        <v>-0.027099999999336433</v>
      </c>
      <c r="H46" s="1">
        <f t="shared" si="3"/>
        <v>-0.027099999999336433</v>
      </c>
      <c r="O46" s="1">
        <f t="shared" si="4"/>
        <v>-0.1787835863825586</v>
      </c>
      <c r="Q46" s="54">
        <f t="shared" si="5"/>
        <v>20723.319000000003</v>
      </c>
    </row>
    <row r="47" spans="1:17" ht="12.75" customHeight="1">
      <c r="A47" s="27" t="s">
        <v>50</v>
      </c>
      <c r="B47" s="27"/>
      <c r="C47" s="31">
        <v>35741.8461</v>
      </c>
      <c r="D47" s="31" t="s">
        <v>15</v>
      </c>
      <c r="E47" s="27">
        <f t="shared" si="0"/>
        <v>0</v>
      </c>
      <c r="F47" s="1">
        <f t="shared" si="1"/>
        <v>0</v>
      </c>
      <c r="G47" s="1">
        <f t="shared" si="2"/>
        <v>0</v>
      </c>
      <c r="J47" s="1">
        <f>G47</f>
        <v>0</v>
      </c>
      <c r="O47" s="1">
        <f t="shared" si="4"/>
        <v>-0.1787835863825586</v>
      </c>
      <c r="Q47" s="54">
        <f t="shared" si="5"/>
        <v>20723.346100000002</v>
      </c>
    </row>
    <row r="48" spans="1:17" ht="12.75" customHeight="1">
      <c r="A48" s="28" t="s">
        <v>51</v>
      </c>
      <c r="B48" s="29" t="s">
        <v>44</v>
      </c>
      <c r="C48" s="30">
        <v>36114.565</v>
      </c>
      <c r="D48" s="31"/>
      <c r="E48" s="27">
        <f t="shared" si="0"/>
        <v>93.9835190466464</v>
      </c>
      <c r="F48" s="1">
        <f t="shared" si="1"/>
        <v>94</v>
      </c>
      <c r="G48" s="1">
        <f t="shared" si="2"/>
        <v>-0.0653600000005099</v>
      </c>
      <c r="H48" s="1">
        <f>G48</f>
        <v>-0.0653600000005099</v>
      </c>
      <c r="O48" s="1">
        <f t="shared" si="4"/>
        <v>-0.18934226601484783</v>
      </c>
      <c r="Q48" s="54">
        <f t="shared" si="5"/>
        <v>21096.065000000002</v>
      </c>
    </row>
    <row r="49" spans="1:17" ht="12.75" customHeight="1">
      <c r="A49" s="25" t="s">
        <v>43</v>
      </c>
      <c r="B49" s="26" t="s">
        <v>44</v>
      </c>
      <c r="C49" s="25">
        <v>36114.574</v>
      </c>
      <c r="D49" s="25" t="s">
        <v>45</v>
      </c>
      <c r="E49" s="27">
        <f t="shared" si="0"/>
        <v>93.98578845576746</v>
      </c>
      <c r="F49" s="1">
        <f t="shared" si="1"/>
        <v>94</v>
      </c>
      <c r="G49" s="1">
        <f t="shared" si="2"/>
        <v>-0.05636000000231434</v>
      </c>
      <c r="H49" s="1">
        <f>G49</f>
        <v>-0.05636000000231434</v>
      </c>
      <c r="O49" s="1">
        <f t="shared" si="4"/>
        <v>-0.18934226601484783</v>
      </c>
      <c r="Q49" s="54">
        <f t="shared" si="5"/>
        <v>21096.074</v>
      </c>
    </row>
    <row r="50" spans="1:17" ht="12.75" customHeight="1">
      <c r="A50" s="28" t="s">
        <v>52</v>
      </c>
      <c r="B50" s="29" t="s">
        <v>44</v>
      </c>
      <c r="C50" s="30">
        <v>40837.367</v>
      </c>
      <c r="D50" s="31"/>
      <c r="E50" s="27">
        <f t="shared" si="0"/>
        <v>1284.869067701516</v>
      </c>
      <c r="F50" s="1">
        <f t="shared" si="1"/>
        <v>1285</v>
      </c>
      <c r="G50" s="1">
        <f t="shared" si="2"/>
        <v>-0.5192500000048312</v>
      </c>
      <c r="I50" s="1">
        <f>G50</f>
        <v>-0.5192500000048312</v>
      </c>
      <c r="O50" s="1">
        <f t="shared" si="4"/>
        <v>-0.32312298348353374</v>
      </c>
      <c r="Q50" s="54">
        <f t="shared" si="5"/>
        <v>25818.867</v>
      </c>
    </row>
    <row r="51" spans="1:29" ht="12.75" customHeight="1">
      <c r="A51" s="27" t="s">
        <v>53</v>
      </c>
      <c r="B51" s="27"/>
      <c r="C51" s="32">
        <v>42308.7671</v>
      </c>
      <c r="D51" s="31"/>
      <c r="E51" s="27">
        <f t="shared" si="0"/>
        <v>1655.8922686274348</v>
      </c>
      <c r="F51" s="1">
        <f t="shared" si="1"/>
        <v>1656</v>
      </c>
      <c r="G51" s="1">
        <f t="shared" si="2"/>
        <v>-0.4272400000045309</v>
      </c>
      <c r="H51" s="1">
        <f>G51</f>
        <v>-0.4272400000045309</v>
      </c>
      <c r="O51" s="1">
        <f t="shared" si="4"/>
        <v>-0.36479607011735615</v>
      </c>
      <c r="Q51" s="54">
        <f t="shared" si="5"/>
        <v>27290.267099999997</v>
      </c>
      <c r="AA51" s="1" t="s">
        <v>54</v>
      </c>
      <c r="AC51" s="1" t="s">
        <v>55</v>
      </c>
    </row>
    <row r="52" spans="1:29" ht="12.75" customHeight="1">
      <c r="A52" s="27" t="s">
        <v>53</v>
      </c>
      <c r="B52" s="27"/>
      <c r="C52" s="32">
        <v>42738.437</v>
      </c>
      <c r="D52" s="31" t="s">
        <v>56</v>
      </c>
      <c r="E52" s="27">
        <f t="shared" si="0"/>
        <v>1764.2363564384386</v>
      </c>
      <c r="F52" s="1">
        <f t="shared" si="1"/>
        <v>1764</v>
      </c>
      <c r="N52" s="12"/>
      <c r="O52" s="1">
        <f t="shared" si="4"/>
        <v>-0.37692731905658206</v>
      </c>
      <c r="Q52" s="54">
        <f t="shared" si="5"/>
        <v>27719.936999999998</v>
      </c>
      <c r="U52" s="1">
        <f>+C52-(C$7+F52*C$8)</f>
        <v>0.937339999996766</v>
      </c>
      <c r="AA52" s="1" t="s">
        <v>57</v>
      </c>
      <c r="AC52" s="1" t="s">
        <v>55</v>
      </c>
    </row>
    <row r="53" spans="1:29" ht="12.75" customHeight="1">
      <c r="A53" s="27" t="s">
        <v>58</v>
      </c>
      <c r="B53" s="27"/>
      <c r="C53" s="32">
        <v>43095.36</v>
      </c>
      <c r="D53" s="31"/>
      <c r="E53" s="27">
        <f aca="true" t="shared" si="6" ref="E53:E84">+(C53-C$7)/C$8</f>
        <v>1854.2368355359204</v>
      </c>
      <c r="F53" s="1">
        <f aca="true" t="shared" si="7" ref="F53:F84">ROUND(2*E53,0)/2</f>
        <v>1854</v>
      </c>
      <c r="G53" s="1">
        <f>+C53-(C$7+F53*C$8)</f>
        <v>0.9392399999996996</v>
      </c>
      <c r="I53" s="1">
        <f>G53</f>
        <v>0.9392399999996996</v>
      </c>
      <c r="O53" s="1">
        <f aca="true" t="shared" si="8" ref="O53:O84">+C$11+C$12*$F53</f>
        <v>-0.3870366931726037</v>
      </c>
      <c r="Q53" s="54">
        <f aca="true" t="shared" si="9" ref="Q53:Q84">+C53-15018.5</f>
        <v>28076.86</v>
      </c>
      <c r="AA53" s="1" t="s">
        <v>57</v>
      </c>
      <c r="AC53" s="1" t="s">
        <v>55</v>
      </c>
    </row>
    <row r="54" spans="1:29" ht="12.75" customHeight="1">
      <c r="A54" s="27" t="s">
        <v>58</v>
      </c>
      <c r="B54" s="27"/>
      <c r="C54" s="32">
        <v>43099.388</v>
      </c>
      <c r="D54" s="31"/>
      <c r="E54" s="27">
        <f t="shared" si="6"/>
        <v>1855.2525221960811</v>
      </c>
      <c r="F54" s="1">
        <f t="shared" si="7"/>
        <v>1855.5</v>
      </c>
      <c r="G54" s="1">
        <f>+C54-(C$7+F54*C$8)</f>
        <v>-0.9814450000048964</v>
      </c>
      <c r="I54" s="1">
        <f>G54</f>
        <v>-0.9814450000048964</v>
      </c>
      <c r="O54" s="1">
        <f t="shared" si="8"/>
        <v>-0.387205182741204</v>
      </c>
      <c r="Q54" s="54">
        <f t="shared" si="9"/>
        <v>28080.888</v>
      </c>
      <c r="AA54" s="1" t="s">
        <v>57</v>
      </c>
      <c r="AC54" s="1" t="s">
        <v>55</v>
      </c>
    </row>
    <row r="55" spans="1:29" ht="12.75" customHeight="1">
      <c r="A55" s="27" t="s">
        <v>53</v>
      </c>
      <c r="B55" s="27"/>
      <c r="C55" s="32">
        <v>43107.267</v>
      </c>
      <c r="D55" s="31" t="s">
        <v>56</v>
      </c>
      <c r="E55" s="27">
        <f t="shared" si="6"/>
        <v>1857.2392638036802</v>
      </c>
      <c r="F55" s="1">
        <f t="shared" si="7"/>
        <v>1857</v>
      </c>
      <c r="N55" s="12"/>
      <c r="O55" s="1">
        <f t="shared" si="8"/>
        <v>-0.38737367230980435</v>
      </c>
      <c r="Q55" s="54">
        <f t="shared" si="9"/>
        <v>28088.767</v>
      </c>
      <c r="U55" s="1">
        <f>+C55-(C$7+F55*C$8)</f>
        <v>0.94887000000017</v>
      </c>
      <c r="AA55" s="1" t="s">
        <v>57</v>
      </c>
      <c r="AC55" s="1" t="s">
        <v>55</v>
      </c>
    </row>
    <row r="56" spans="1:29" ht="12.75" customHeight="1">
      <c r="A56" s="27" t="s">
        <v>59</v>
      </c>
      <c r="B56" s="27"/>
      <c r="C56" s="32">
        <v>43107.267</v>
      </c>
      <c r="D56" s="31"/>
      <c r="E56" s="27">
        <f t="shared" si="6"/>
        <v>1857.2392638036802</v>
      </c>
      <c r="F56" s="1">
        <f t="shared" si="7"/>
        <v>1857</v>
      </c>
      <c r="G56" s="1">
        <f aca="true" t="shared" si="10" ref="G56:G101">+C56-(C$7+F56*C$8)</f>
        <v>0.94887000000017</v>
      </c>
      <c r="I56" s="1">
        <f>G56</f>
        <v>0.94887000000017</v>
      </c>
      <c r="O56" s="1">
        <f t="shared" si="8"/>
        <v>-0.38737367230980435</v>
      </c>
      <c r="Q56" s="54">
        <f t="shared" si="9"/>
        <v>28088.767</v>
      </c>
      <c r="AA56" s="1" t="s">
        <v>60</v>
      </c>
      <c r="AC56" s="1" t="s">
        <v>61</v>
      </c>
    </row>
    <row r="57" spans="1:29" ht="12.75" customHeight="1">
      <c r="A57" s="27" t="s">
        <v>53</v>
      </c>
      <c r="B57" s="27"/>
      <c r="C57" s="32">
        <v>43117.78</v>
      </c>
      <c r="D57" s="31"/>
      <c r="E57" s="27">
        <f t="shared" si="6"/>
        <v>1859.8901858141749</v>
      </c>
      <c r="F57" s="1">
        <f t="shared" si="7"/>
        <v>1860</v>
      </c>
      <c r="G57" s="1">
        <f t="shared" si="10"/>
        <v>-0.4355000000068685</v>
      </c>
      <c r="H57" s="1">
        <f>G57</f>
        <v>-0.4355000000068685</v>
      </c>
      <c r="O57" s="1">
        <f t="shared" si="8"/>
        <v>-0.3877106514470051</v>
      </c>
      <c r="Q57" s="54">
        <f t="shared" si="9"/>
        <v>28099.28</v>
      </c>
      <c r="AA57" s="1" t="s">
        <v>54</v>
      </c>
      <c r="AC57" s="1" t="s">
        <v>55</v>
      </c>
    </row>
    <row r="58" spans="1:29" ht="12.75" customHeight="1">
      <c r="A58" s="27" t="s">
        <v>58</v>
      </c>
      <c r="B58" s="27"/>
      <c r="C58" s="32">
        <v>43460.345</v>
      </c>
      <c r="D58" s="31"/>
      <c r="E58" s="27">
        <f t="shared" si="6"/>
        <v>1946.270200893138</v>
      </c>
      <c r="F58" s="1">
        <f t="shared" si="7"/>
        <v>1946.5</v>
      </c>
      <c r="G58" s="1">
        <f t="shared" si="10"/>
        <v>-0.9113350000043283</v>
      </c>
      <c r="I58" s="1">
        <f>G58</f>
        <v>-0.9113350000043283</v>
      </c>
      <c r="O58" s="1">
        <f t="shared" si="8"/>
        <v>-0.3974268832362925</v>
      </c>
      <c r="Q58" s="54">
        <f t="shared" si="9"/>
        <v>28441.845</v>
      </c>
      <c r="AA58" s="1" t="s">
        <v>57</v>
      </c>
      <c r="AC58" s="1" t="s">
        <v>55</v>
      </c>
    </row>
    <row r="59" spans="1:29" ht="12.75" customHeight="1">
      <c r="A59" s="27" t="s">
        <v>58</v>
      </c>
      <c r="B59" s="27"/>
      <c r="C59" s="32">
        <v>43460.358</v>
      </c>
      <c r="D59" s="31"/>
      <c r="E59" s="27">
        <f t="shared" si="6"/>
        <v>1946.2734789285357</v>
      </c>
      <c r="F59" s="1">
        <f t="shared" si="7"/>
        <v>1946.5</v>
      </c>
      <c r="G59" s="1">
        <f t="shared" si="10"/>
        <v>-0.8983350000053179</v>
      </c>
      <c r="I59" s="1">
        <f>G59</f>
        <v>-0.8983350000053179</v>
      </c>
      <c r="O59" s="1">
        <f t="shared" si="8"/>
        <v>-0.3974268832362925</v>
      </c>
      <c r="Q59" s="54">
        <f t="shared" si="9"/>
        <v>28441.858</v>
      </c>
      <c r="AA59" s="1" t="s">
        <v>57</v>
      </c>
      <c r="AC59" s="1" t="s">
        <v>55</v>
      </c>
    </row>
    <row r="60" spans="1:29" ht="12.75" customHeight="1">
      <c r="A60" s="27" t="s">
        <v>53</v>
      </c>
      <c r="B60" s="27"/>
      <c r="C60" s="32">
        <v>43464.255</v>
      </c>
      <c r="D60" s="31"/>
      <c r="E60" s="27">
        <f t="shared" si="6"/>
        <v>1947.2561330781496</v>
      </c>
      <c r="F60" s="1">
        <f t="shared" si="7"/>
        <v>1947.5</v>
      </c>
      <c r="G60" s="1">
        <f t="shared" si="10"/>
        <v>-0.9671250000028522</v>
      </c>
      <c r="H60" s="1">
        <f>G60</f>
        <v>-0.9671250000028522</v>
      </c>
      <c r="O60" s="1">
        <f t="shared" si="8"/>
        <v>-0.39753920961535943</v>
      </c>
      <c r="Q60" s="54">
        <f t="shared" si="9"/>
        <v>28445.754999999997</v>
      </c>
      <c r="AA60" s="1" t="s">
        <v>57</v>
      </c>
      <c r="AC60" s="1" t="s">
        <v>55</v>
      </c>
    </row>
    <row r="61" spans="1:29" ht="12.75" customHeight="1">
      <c r="A61" s="27" t="s">
        <v>62</v>
      </c>
      <c r="B61" s="27"/>
      <c r="C61" s="32">
        <v>43464.255</v>
      </c>
      <c r="D61" s="31"/>
      <c r="E61" s="27">
        <f t="shared" si="6"/>
        <v>1947.2561330781496</v>
      </c>
      <c r="F61" s="1">
        <f t="shared" si="7"/>
        <v>1947.5</v>
      </c>
      <c r="G61" s="1">
        <f t="shared" si="10"/>
        <v>-0.9671250000028522</v>
      </c>
      <c r="I61" s="1">
        <f>G61</f>
        <v>-0.9671250000028522</v>
      </c>
      <c r="O61" s="1">
        <f t="shared" si="8"/>
        <v>-0.39753920961535943</v>
      </c>
      <c r="Q61" s="54">
        <f t="shared" si="9"/>
        <v>28445.754999999997</v>
      </c>
      <c r="AA61" s="1" t="s">
        <v>63</v>
      </c>
      <c r="AC61" s="1" t="s">
        <v>61</v>
      </c>
    </row>
    <row r="62" spans="1:29" ht="12.75" customHeight="1">
      <c r="A62" s="27" t="s">
        <v>53</v>
      </c>
      <c r="B62" s="27"/>
      <c r="C62" s="32">
        <v>43498.502</v>
      </c>
      <c r="D62" s="31"/>
      <c r="E62" s="27">
        <f t="shared" si="6"/>
        <v>1955.8917390986405</v>
      </c>
      <c r="F62" s="1">
        <f t="shared" si="7"/>
        <v>1956</v>
      </c>
      <c r="G62" s="1">
        <f t="shared" si="10"/>
        <v>-0.4293400000024121</v>
      </c>
      <c r="H62" s="1">
        <f aca="true" t="shared" si="11" ref="H62:H67">G62</f>
        <v>-0.4293400000024121</v>
      </c>
      <c r="O62" s="1">
        <f t="shared" si="8"/>
        <v>-0.3984939838374282</v>
      </c>
      <c r="Q62" s="54">
        <f t="shared" si="9"/>
        <v>28480.002</v>
      </c>
      <c r="AA62" s="1" t="s">
        <v>54</v>
      </c>
      <c r="AC62" s="1" t="s">
        <v>55</v>
      </c>
    </row>
    <row r="63" spans="1:29" ht="12.75" customHeight="1">
      <c r="A63" s="27" t="s">
        <v>53</v>
      </c>
      <c r="B63" s="27"/>
      <c r="C63" s="32">
        <v>43815.7067</v>
      </c>
      <c r="D63" s="31"/>
      <c r="E63" s="27">
        <f t="shared" si="6"/>
        <v>2035.8769879393512</v>
      </c>
      <c r="F63" s="1">
        <f t="shared" si="7"/>
        <v>2036</v>
      </c>
      <c r="G63" s="1">
        <f t="shared" si="10"/>
        <v>-0.4878400000015972</v>
      </c>
      <c r="H63" s="1">
        <f t="shared" si="11"/>
        <v>-0.4878400000015972</v>
      </c>
      <c r="O63" s="1">
        <f t="shared" si="8"/>
        <v>-0.4074800941627807</v>
      </c>
      <c r="Q63" s="54">
        <f t="shared" si="9"/>
        <v>28797.206700000002</v>
      </c>
      <c r="AA63" s="1" t="s">
        <v>54</v>
      </c>
      <c r="AC63" s="1" t="s">
        <v>55</v>
      </c>
    </row>
    <row r="64" spans="1:29" ht="12.75" customHeight="1">
      <c r="A64" s="27" t="s">
        <v>64</v>
      </c>
      <c r="B64" s="27"/>
      <c r="C64" s="32">
        <v>43823.674</v>
      </c>
      <c r="D64" s="31"/>
      <c r="E64" s="27">
        <f t="shared" si="6"/>
        <v>2037.885994971997</v>
      </c>
      <c r="F64" s="1">
        <f t="shared" si="7"/>
        <v>2038</v>
      </c>
      <c r="G64" s="1">
        <f t="shared" si="10"/>
        <v>-0.4521200000017416</v>
      </c>
      <c r="H64" s="1">
        <f t="shared" si="11"/>
        <v>-0.4521200000017416</v>
      </c>
      <c r="O64" s="1">
        <f t="shared" si="8"/>
        <v>-0.4077047469209145</v>
      </c>
      <c r="Q64" s="54">
        <f t="shared" si="9"/>
        <v>28805.174</v>
      </c>
      <c r="AA64" s="1" t="s">
        <v>57</v>
      </c>
      <c r="AC64" s="1" t="s">
        <v>55</v>
      </c>
    </row>
    <row r="65" spans="1:17" ht="12.75" customHeight="1">
      <c r="A65" s="25" t="s">
        <v>43</v>
      </c>
      <c r="B65" s="26" t="s">
        <v>44</v>
      </c>
      <c r="C65" s="25">
        <v>43998.502</v>
      </c>
      <c r="D65" s="25" t="s">
        <v>45</v>
      </c>
      <c r="E65" s="27">
        <f t="shared" si="6"/>
        <v>2081.97002362707</v>
      </c>
      <c r="F65" s="1">
        <f t="shared" si="7"/>
        <v>2082</v>
      </c>
      <c r="G65" s="1">
        <f t="shared" si="10"/>
        <v>-0.1188800000018091</v>
      </c>
      <c r="H65" s="1">
        <f t="shared" si="11"/>
        <v>-0.1188800000018091</v>
      </c>
      <c r="O65" s="1">
        <f t="shared" si="8"/>
        <v>-0.4126471075998584</v>
      </c>
      <c r="Q65" s="54">
        <f t="shared" si="9"/>
        <v>28980.002</v>
      </c>
    </row>
    <row r="66" spans="1:29" ht="12.75" customHeight="1">
      <c r="A66" s="27" t="s">
        <v>64</v>
      </c>
      <c r="B66" s="27"/>
      <c r="C66" s="32">
        <v>44069.544</v>
      </c>
      <c r="D66" s="31"/>
      <c r="E66" s="27">
        <f t="shared" si="6"/>
        <v>2099.8837306060077</v>
      </c>
      <c r="F66" s="1">
        <f t="shared" si="7"/>
        <v>2100</v>
      </c>
      <c r="G66" s="1">
        <f t="shared" si="10"/>
        <v>-0.4611000000004424</v>
      </c>
      <c r="H66" s="1">
        <f t="shared" si="11"/>
        <v>-0.4611000000004424</v>
      </c>
      <c r="O66" s="1">
        <f t="shared" si="8"/>
        <v>-0.4146689824230627</v>
      </c>
      <c r="Q66" s="54">
        <f t="shared" si="9"/>
        <v>29051.044</v>
      </c>
      <c r="AA66" s="1" t="s">
        <v>57</v>
      </c>
      <c r="AC66" s="1" t="s">
        <v>55</v>
      </c>
    </row>
    <row r="67" spans="1:29" ht="12.75" customHeight="1">
      <c r="A67" s="27" t="s">
        <v>64</v>
      </c>
      <c r="B67" s="27"/>
      <c r="C67" s="32">
        <v>44073.51</v>
      </c>
      <c r="D67" s="31"/>
      <c r="E67" s="27">
        <f t="shared" si="6"/>
        <v>2100.883783558887</v>
      </c>
      <c r="F67" s="1">
        <f t="shared" si="7"/>
        <v>2101</v>
      </c>
      <c r="G67" s="1">
        <f t="shared" si="10"/>
        <v>-0.46089000000210945</v>
      </c>
      <c r="H67" s="1">
        <f t="shared" si="11"/>
        <v>-0.46089000000210945</v>
      </c>
      <c r="O67" s="1">
        <f t="shared" si="8"/>
        <v>-0.4147813088021296</v>
      </c>
      <c r="Q67" s="54">
        <f t="shared" si="9"/>
        <v>29055.010000000002</v>
      </c>
      <c r="AA67" s="1" t="s">
        <v>57</v>
      </c>
      <c r="AC67" s="1" t="s">
        <v>55</v>
      </c>
    </row>
    <row r="68" spans="1:29" ht="12.75" customHeight="1">
      <c r="A68" s="27" t="s">
        <v>65</v>
      </c>
      <c r="B68" s="27"/>
      <c r="C68" s="32">
        <v>44146.452</v>
      </c>
      <c r="D68" s="31"/>
      <c r="E68" s="27">
        <f t="shared" si="6"/>
        <v>2119.2765880190314</v>
      </c>
      <c r="F68" s="1">
        <f t="shared" si="7"/>
        <v>2119.5</v>
      </c>
      <c r="G68" s="1">
        <f t="shared" si="10"/>
        <v>-0.8860050000075717</v>
      </c>
      <c r="I68" s="1">
        <f>G68</f>
        <v>-0.8860050000075717</v>
      </c>
      <c r="O68" s="1">
        <f t="shared" si="8"/>
        <v>-0.41685934681486736</v>
      </c>
      <c r="Q68" s="54">
        <f t="shared" si="9"/>
        <v>29127.951999999997</v>
      </c>
      <c r="AA68" s="1" t="s">
        <v>57</v>
      </c>
      <c r="AC68" s="1" t="s">
        <v>55</v>
      </c>
    </row>
    <row r="69" spans="1:29" ht="12.75" customHeight="1">
      <c r="A69" s="27" t="s">
        <v>65</v>
      </c>
      <c r="B69" s="27"/>
      <c r="C69" s="32">
        <v>44166.374</v>
      </c>
      <c r="D69" s="31"/>
      <c r="E69" s="27">
        <f t="shared" si="6"/>
        <v>2124.3000511877835</v>
      </c>
      <c r="F69" s="1">
        <f t="shared" si="7"/>
        <v>2124.5</v>
      </c>
      <c r="G69" s="1">
        <f t="shared" si="10"/>
        <v>-0.7929549999971641</v>
      </c>
      <c r="I69" s="1">
        <f>G69</f>
        <v>-0.7929549999971641</v>
      </c>
      <c r="O69" s="1">
        <f t="shared" si="8"/>
        <v>-0.4174209787102019</v>
      </c>
      <c r="Q69" s="54">
        <f t="shared" si="9"/>
        <v>29147.874000000003</v>
      </c>
      <c r="AA69" s="1" t="s">
        <v>57</v>
      </c>
      <c r="AC69" s="1" t="s">
        <v>55</v>
      </c>
    </row>
    <row r="70" spans="1:29" ht="12.75" customHeight="1">
      <c r="A70" s="27" t="s">
        <v>64</v>
      </c>
      <c r="B70" s="27"/>
      <c r="C70" s="32">
        <v>44184.529</v>
      </c>
      <c r="D70" s="31"/>
      <c r="E70" s="27">
        <f t="shared" si="6"/>
        <v>2128.8779536990105</v>
      </c>
      <c r="F70" s="1">
        <f t="shared" si="7"/>
        <v>2129</v>
      </c>
      <c r="G70" s="1">
        <f t="shared" si="10"/>
        <v>-0.48401000000012573</v>
      </c>
      <c r="H70" s="1">
        <f>G70</f>
        <v>-0.48401000000012573</v>
      </c>
      <c r="O70" s="1">
        <f t="shared" si="8"/>
        <v>-0.41792644741600304</v>
      </c>
      <c r="Q70" s="54">
        <f t="shared" si="9"/>
        <v>29166.029000000002</v>
      </c>
      <c r="AA70" s="1" t="s">
        <v>57</v>
      </c>
      <c r="AC70" s="1" t="s">
        <v>55</v>
      </c>
    </row>
    <row r="71" spans="1:29" ht="12.75" customHeight="1">
      <c r="A71" s="27" t="s">
        <v>66</v>
      </c>
      <c r="B71" s="27"/>
      <c r="C71" s="32">
        <v>44557.3156</v>
      </c>
      <c r="D71" s="31"/>
      <c r="E71" s="27">
        <f t="shared" si="6"/>
        <v>2222.878543745382</v>
      </c>
      <c r="F71" s="1">
        <f t="shared" si="7"/>
        <v>2223</v>
      </c>
      <c r="G71" s="1">
        <f t="shared" si="10"/>
        <v>-0.48167000000103144</v>
      </c>
      <c r="J71" s="1">
        <f>G71</f>
        <v>-0.48167000000103144</v>
      </c>
      <c r="O71" s="1">
        <f t="shared" si="8"/>
        <v>-0.4284851270482922</v>
      </c>
      <c r="Q71" s="54">
        <f t="shared" si="9"/>
        <v>29538.8156</v>
      </c>
      <c r="AA71" s="1" t="s">
        <v>54</v>
      </c>
      <c r="AC71" s="1" t="s">
        <v>55</v>
      </c>
    </row>
    <row r="72" spans="1:29" ht="12.75" customHeight="1">
      <c r="A72" s="27" t="s">
        <v>64</v>
      </c>
      <c r="B72" s="27"/>
      <c r="C72" s="32">
        <v>44573.16</v>
      </c>
      <c r="D72" s="31"/>
      <c r="E72" s="27">
        <f t="shared" si="6"/>
        <v>2226.873813288147</v>
      </c>
      <c r="F72" s="1">
        <f t="shared" si="7"/>
        <v>2227</v>
      </c>
      <c r="G72" s="1">
        <f t="shared" si="10"/>
        <v>-0.5004300000000512</v>
      </c>
      <c r="H72" s="1">
        <f>G72</f>
        <v>-0.5004300000000512</v>
      </c>
      <c r="O72" s="1">
        <f t="shared" si="8"/>
        <v>-0.4289344325645599</v>
      </c>
      <c r="Q72" s="54">
        <f t="shared" si="9"/>
        <v>29554.660000000003</v>
      </c>
      <c r="AA72" s="1" t="s">
        <v>57</v>
      </c>
      <c r="AC72" s="1" t="s">
        <v>55</v>
      </c>
    </row>
    <row r="73" spans="1:29" ht="12.75" customHeight="1">
      <c r="A73" s="27" t="s">
        <v>64</v>
      </c>
      <c r="B73" s="27"/>
      <c r="C73" s="32">
        <v>44827.005</v>
      </c>
      <c r="D73" s="31"/>
      <c r="E73" s="27">
        <f t="shared" si="6"/>
        <v>2290.882497560384</v>
      </c>
      <c r="F73" s="1">
        <f t="shared" si="7"/>
        <v>2291</v>
      </c>
      <c r="G73" s="1">
        <f t="shared" si="10"/>
        <v>-0.46599000000423985</v>
      </c>
      <c r="H73" s="1">
        <f>G73</f>
        <v>-0.46599000000423985</v>
      </c>
      <c r="O73" s="1">
        <f t="shared" si="8"/>
        <v>-0.4361233208248419</v>
      </c>
      <c r="Q73" s="54">
        <f t="shared" si="9"/>
        <v>29808.504999999997</v>
      </c>
      <c r="AA73" s="1" t="s">
        <v>57</v>
      </c>
      <c r="AC73" s="1" t="s">
        <v>55</v>
      </c>
    </row>
    <row r="74" spans="1:29" ht="12.75" customHeight="1">
      <c r="A74" s="27" t="s">
        <v>67</v>
      </c>
      <c r="B74" s="27"/>
      <c r="C74" s="32">
        <v>45604.324</v>
      </c>
      <c r="D74" s="31"/>
      <c r="E74" s="27">
        <f t="shared" si="6"/>
        <v>2486.888589663093</v>
      </c>
      <c r="F74" s="1">
        <f t="shared" si="7"/>
        <v>2487</v>
      </c>
      <c r="G74" s="1">
        <f t="shared" si="10"/>
        <v>-0.44183000000339234</v>
      </c>
      <c r="I74" s="1">
        <f>G74</f>
        <v>-0.44183000000339234</v>
      </c>
      <c r="O74" s="1">
        <f t="shared" si="8"/>
        <v>-0.4581392911219556</v>
      </c>
      <c r="Q74" s="54">
        <f t="shared" si="9"/>
        <v>30585.824</v>
      </c>
      <c r="AA74" s="1" t="s">
        <v>68</v>
      </c>
      <c r="AC74" s="1" t="s">
        <v>61</v>
      </c>
    </row>
    <row r="75" spans="1:29" ht="12.75" customHeight="1">
      <c r="A75" s="27" t="s">
        <v>69</v>
      </c>
      <c r="B75" s="27"/>
      <c r="C75" s="32">
        <v>45604.354</v>
      </c>
      <c r="D75" s="31"/>
      <c r="E75" s="27">
        <f t="shared" si="6"/>
        <v>2486.8961543601645</v>
      </c>
      <c r="F75" s="1">
        <f t="shared" si="7"/>
        <v>2487</v>
      </c>
      <c r="G75" s="1">
        <f t="shared" si="10"/>
        <v>-0.4118300000045565</v>
      </c>
      <c r="I75" s="1">
        <f>G75</f>
        <v>-0.4118300000045565</v>
      </c>
      <c r="O75" s="1">
        <f t="shared" si="8"/>
        <v>-0.4581392911219556</v>
      </c>
      <c r="Q75" s="54">
        <f t="shared" si="9"/>
        <v>30585.854</v>
      </c>
      <c r="AA75" s="1" t="s">
        <v>57</v>
      </c>
      <c r="AC75" s="1" t="s">
        <v>55</v>
      </c>
    </row>
    <row r="76" spans="1:29" ht="12.75" customHeight="1">
      <c r="A76" s="27" t="s">
        <v>70</v>
      </c>
      <c r="B76" s="27"/>
      <c r="C76" s="32">
        <v>45941.3315</v>
      </c>
      <c r="D76" s="31"/>
      <c r="E76" s="27">
        <f t="shared" si="6"/>
        <v>2571.8672446095225</v>
      </c>
      <c r="F76" s="1">
        <f t="shared" si="7"/>
        <v>2572</v>
      </c>
      <c r="G76" s="1">
        <f t="shared" si="10"/>
        <v>-0.526480000000447</v>
      </c>
      <c r="J76" s="1">
        <f>G76</f>
        <v>-0.526480000000447</v>
      </c>
      <c r="O76" s="1">
        <f t="shared" si="8"/>
        <v>-0.46768703334264267</v>
      </c>
      <c r="Q76" s="54">
        <f t="shared" si="9"/>
        <v>30922.8315</v>
      </c>
      <c r="AA76" s="1" t="s">
        <v>54</v>
      </c>
      <c r="AC76" s="1" t="s">
        <v>55</v>
      </c>
    </row>
    <row r="77" spans="1:29" ht="12.75" customHeight="1">
      <c r="A77" s="27" t="s">
        <v>69</v>
      </c>
      <c r="B77" s="27"/>
      <c r="C77" s="32">
        <v>45941.481</v>
      </c>
      <c r="D77" s="31"/>
      <c r="E77" s="27">
        <f t="shared" si="6"/>
        <v>2571.904942016596</v>
      </c>
      <c r="F77" s="1">
        <f t="shared" si="7"/>
        <v>2572</v>
      </c>
      <c r="G77" s="1">
        <f t="shared" si="10"/>
        <v>-0.3769800000009127</v>
      </c>
      <c r="I77" s="1">
        <f aca="true" t="shared" si="12" ref="I77:I83">G77</f>
        <v>-0.3769800000009127</v>
      </c>
      <c r="O77" s="1">
        <f t="shared" si="8"/>
        <v>-0.46768703334264267</v>
      </c>
      <c r="Q77" s="54">
        <f t="shared" si="9"/>
        <v>30922.981</v>
      </c>
      <c r="AA77" s="1" t="s">
        <v>57</v>
      </c>
      <c r="AC77" s="1" t="s">
        <v>55</v>
      </c>
    </row>
    <row r="78" spans="1:29" ht="12.75" customHeight="1">
      <c r="A78" s="27" t="s">
        <v>69</v>
      </c>
      <c r="B78" s="27"/>
      <c r="C78" s="32">
        <v>45945.406</v>
      </c>
      <c r="D78" s="31"/>
      <c r="E78" s="27">
        <f t="shared" si="6"/>
        <v>2572.894656550145</v>
      </c>
      <c r="F78" s="1">
        <f t="shared" si="7"/>
        <v>2573</v>
      </c>
      <c r="G78" s="1">
        <f t="shared" si="10"/>
        <v>-0.4177700000000186</v>
      </c>
      <c r="I78" s="1">
        <f t="shared" si="12"/>
        <v>-0.4177700000000186</v>
      </c>
      <c r="O78" s="1">
        <f t="shared" si="8"/>
        <v>-0.4677993597217096</v>
      </c>
      <c r="Q78" s="54">
        <f t="shared" si="9"/>
        <v>30926.906000000003</v>
      </c>
      <c r="AA78" s="1" t="s">
        <v>57</v>
      </c>
      <c r="AC78" s="1" t="s">
        <v>55</v>
      </c>
    </row>
    <row r="79" spans="1:29" ht="12.75" customHeight="1">
      <c r="A79" s="27" t="s">
        <v>69</v>
      </c>
      <c r="B79" s="27"/>
      <c r="C79" s="32">
        <v>46290.468</v>
      </c>
      <c r="D79" s="31"/>
      <c r="E79" s="27">
        <f t="shared" si="6"/>
        <v>2659.9043065820424</v>
      </c>
      <c r="F79" s="1">
        <f t="shared" si="7"/>
        <v>2660</v>
      </c>
      <c r="G79" s="1">
        <f t="shared" si="10"/>
        <v>-0.37950000000273576</v>
      </c>
      <c r="I79" s="1">
        <f t="shared" si="12"/>
        <v>-0.37950000000273576</v>
      </c>
      <c r="O79" s="1">
        <f t="shared" si="8"/>
        <v>-0.4775717547005305</v>
      </c>
      <c r="Q79" s="54">
        <f t="shared" si="9"/>
        <v>31271.968</v>
      </c>
      <c r="AA79" s="1" t="s">
        <v>57</v>
      </c>
      <c r="AC79" s="1" t="s">
        <v>55</v>
      </c>
    </row>
    <row r="80" spans="1:29" ht="12.75" customHeight="1">
      <c r="A80" s="27" t="s">
        <v>69</v>
      </c>
      <c r="B80" s="27"/>
      <c r="C80" s="32">
        <v>46290.482</v>
      </c>
      <c r="D80" s="31"/>
      <c r="E80" s="27">
        <f t="shared" si="6"/>
        <v>2659.90783677401</v>
      </c>
      <c r="F80" s="1">
        <f t="shared" si="7"/>
        <v>2660</v>
      </c>
      <c r="G80" s="1">
        <f t="shared" si="10"/>
        <v>-0.3654999999998836</v>
      </c>
      <c r="I80" s="1">
        <f t="shared" si="12"/>
        <v>-0.3654999999998836</v>
      </c>
      <c r="O80" s="1">
        <f t="shared" si="8"/>
        <v>-0.4775717547005305</v>
      </c>
      <c r="Q80" s="54">
        <f t="shared" si="9"/>
        <v>31271.982000000004</v>
      </c>
      <c r="AA80" s="1" t="s">
        <v>57</v>
      </c>
      <c r="AC80" s="1" t="s">
        <v>55</v>
      </c>
    </row>
    <row r="81" spans="1:29" ht="12.75" customHeight="1">
      <c r="A81" s="27" t="s">
        <v>69</v>
      </c>
      <c r="B81" s="27"/>
      <c r="C81" s="32">
        <v>46290.497</v>
      </c>
      <c r="D81" s="31"/>
      <c r="E81" s="27">
        <f t="shared" si="6"/>
        <v>2659.9116191225457</v>
      </c>
      <c r="F81" s="1">
        <f t="shared" si="7"/>
        <v>2660</v>
      </c>
      <c r="G81" s="1">
        <f t="shared" si="10"/>
        <v>-0.35050000000046566</v>
      </c>
      <c r="I81" s="1">
        <f t="shared" si="12"/>
        <v>-0.35050000000046566</v>
      </c>
      <c r="O81" s="1">
        <f t="shared" si="8"/>
        <v>-0.4775717547005305</v>
      </c>
      <c r="Q81" s="54">
        <f t="shared" si="9"/>
        <v>31271.997000000003</v>
      </c>
      <c r="AA81" s="1" t="s">
        <v>57</v>
      </c>
      <c r="AC81" s="1" t="s">
        <v>55</v>
      </c>
    </row>
    <row r="82" spans="1:29" ht="12.75" customHeight="1">
      <c r="A82" s="27" t="s">
        <v>71</v>
      </c>
      <c r="B82" s="27"/>
      <c r="C82" s="32">
        <v>47492.28</v>
      </c>
      <c r="D82" s="31"/>
      <c r="E82" s="27">
        <f t="shared" si="6"/>
        <v>2962.9490971534033</v>
      </c>
      <c r="F82" s="1">
        <f t="shared" si="7"/>
        <v>2963</v>
      </c>
      <c r="G82" s="1">
        <f t="shared" si="10"/>
        <v>-0.20187000000441913</v>
      </c>
      <c r="I82" s="1">
        <f t="shared" si="12"/>
        <v>-0.20187000000441913</v>
      </c>
      <c r="O82" s="1">
        <f t="shared" si="8"/>
        <v>-0.5116066475578032</v>
      </c>
      <c r="Q82" s="54">
        <f t="shared" si="9"/>
        <v>32473.78</v>
      </c>
      <c r="AA82" s="1" t="s">
        <v>57</v>
      </c>
      <c r="AC82" s="1" t="s">
        <v>55</v>
      </c>
    </row>
    <row r="83" spans="1:29" ht="12.75" customHeight="1">
      <c r="A83" s="27" t="s">
        <v>72</v>
      </c>
      <c r="B83" s="27"/>
      <c r="C83" s="32">
        <v>48499.462</v>
      </c>
      <c r="D83" s="31"/>
      <c r="E83" s="27">
        <f t="shared" si="6"/>
        <v>3216.916654689229</v>
      </c>
      <c r="F83" s="1">
        <f t="shared" si="7"/>
        <v>3217</v>
      </c>
      <c r="G83" s="1">
        <f t="shared" si="10"/>
        <v>-0.3305300000065472</v>
      </c>
      <c r="I83" s="1">
        <f t="shared" si="12"/>
        <v>-0.3305300000065472</v>
      </c>
      <c r="O83" s="1">
        <f t="shared" si="8"/>
        <v>-0.5401375478407975</v>
      </c>
      <c r="Q83" s="54">
        <f t="shared" si="9"/>
        <v>33480.962</v>
      </c>
      <c r="AA83" s="1" t="s">
        <v>57</v>
      </c>
      <c r="AC83" s="1" t="s">
        <v>55</v>
      </c>
    </row>
    <row r="84" spans="1:29" ht="12.75" customHeight="1">
      <c r="A84" s="27" t="s">
        <v>73</v>
      </c>
      <c r="B84" s="27"/>
      <c r="C84" s="32">
        <v>48923.561</v>
      </c>
      <c r="D84" s="31"/>
      <c r="E84" s="27">
        <f t="shared" si="6"/>
        <v>3323.856003469674</v>
      </c>
      <c r="F84" s="1">
        <f t="shared" si="7"/>
        <v>3324</v>
      </c>
      <c r="G84" s="1">
        <f t="shared" si="10"/>
        <v>-0.5710600000020349</v>
      </c>
      <c r="J84" s="1">
        <f>G84</f>
        <v>-0.5710600000020349</v>
      </c>
      <c r="O84" s="1">
        <f t="shared" si="8"/>
        <v>-0.5521564704009565</v>
      </c>
      <c r="Q84" s="54">
        <f t="shared" si="9"/>
        <v>33905.061</v>
      </c>
      <c r="AA84" s="1" t="s">
        <v>54</v>
      </c>
      <c r="AC84" s="1" t="s">
        <v>55</v>
      </c>
    </row>
    <row r="85" spans="1:17" ht="12.75" customHeight="1">
      <c r="A85" s="28" t="s">
        <v>74</v>
      </c>
      <c r="B85" s="29" t="s">
        <v>44</v>
      </c>
      <c r="C85" s="30">
        <v>49197.6552</v>
      </c>
      <c r="D85" s="31"/>
      <c r="E85" s="27">
        <f aca="true" t="shared" si="13" ref="E85:E101">+(C85-C$7)/C$8</f>
        <v>3392.9706565400584</v>
      </c>
      <c r="F85" s="1">
        <f aca="true" t="shared" si="14" ref="F85:F116">ROUND(2*E85,0)/2</f>
        <v>3393</v>
      </c>
      <c r="G85" s="1">
        <f t="shared" si="10"/>
        <v>-0.11637000000337139</v>
      </c>
      <c r="H85" s="1">
        <f>G85</f>
        <v>-0.11637000000337139</v>
      </c>
      <c r="O85" s="1">
        <f aca="true" t="shared" si="15" ref="O85:O101">+C$11+C$12*$F85</f>
        <v>-0.5599069905565731</v>
      </c>
      <c r="Q85" s="54">
        <f aca="true" t="shared" si="16" ref="Q85:Q101">+C85-15018.5</f>
        <v>34179.1552</v>
      </c>
    </row>
    <row r="86" spans="1:29" ht="12.75" customHeight="1">
      <c r="A86" s="27" t="s">
        <v>73</v>
      </c>
      <c r="B86" s="27"/>
      <c r="C86" s="32">
        <v>49280.4823</v>
      </c>
      <c r="D86" s="31"/>
      <c r="E86" s="27">
        <f t="shared" si="13"/>
        <v>3413.856053900988</v>
      </c>
      <c r="F86" s="1">
        <f t="shared" si="14"/>
        <v>3414</v>
      </c>
      <c r="G86" s="1">
        <f t="shared" si="10"/>
        <v>-0.5708599999998114</v>
      </c>
      <c r="J86" s="1">
        <f>G86</f>
        <v>-0.5708599999998114</v>
      </c>
      <c r="O86" s="1">
        <f t="shared" si="15"/>
        <v>-0.5622658445169781</v>
      </c>
      <c r="Q86" s="54">
        <f t="shared" si="16"/>
        <v>34261.9823</v>
      </c>
      <c r="AA86" s="1" t="s">
        <v>54</v>
      </c>
      <c r="AC86" s="1" t="s">
        <v>55</v>
      </c>
    </row>
    <row r="87" spans="1:17" ht="12.75" customHeight="1">
      <c r="A87" s="28" t="s">
        <v>75</v>
      </c>
      <c r="B87" s="29" t="s">
        <v>44</v>
      </c>
      <c r="C87" s="30">
        <v>50319.4373</v>
      </c>
      <c r="D87" s="31"/>
      <c r="E87" s="27">
        <f t="shared" si="13"/>
        <v>3675.8353821054557</v>
      </c>
      <c r="F87" s="1">
        <f t="shared" si="14"/>
        <v>3676</v>
      </c>
      <c r="G87" s="1">
        <f t="shared" si="10"/>
        <v>-0.6528400000024703</v>
      </c>
      <c r="J87" s="1">
        <f>G87</f>
        <v>-0.6528400000024703</v>
      </c>
      <c r="O87" s="1">
        <f t="shared" si="15"/>
        <v>-0.5916953558325078</v>
      </c>
      <c r="Q87" s="54">
        <f t="shared" si="16"/>
        <v>35300.9373</v>
      </c>
    </row>
    <row r="88" spans="1:17" ht="12.75" customHeight="1">
      <c r="A88" s="28" t="s">
        <v>75</v>
      </c>
      <c r="B88" s="29" t="s">
        <v>44</v>
      </c>
      <c r="C88" s="30">
        <v>50712.3814</v>
      </c>
      <c r="D88" s="31"/>
      <c r="E88" s="27">
        <f t="shared" si="13"/>
        <v>3774.918818192591</v>
      </c>
      <c r="F88" s="1">
        <f t="shared" si="14"/>
        <v>3775</v>
      </c>
      <c r="G88" s="1">
        <f t="shared" si="10"/>
        <v>-0.3219500000050175</v>
      </c>
      <c r="J88" s="1">
        <f>G88</f>
        <v>-0.3219500000050175</v>
      </c>
      <c r="O88" s="1">
        <f t="shared" si="15"/>
        <v>-0.6028156673601315</v>
      </c>
      <c r="Q88" s="54">
        <f t="shared" si="16"/>
        <v>35693.8814</v>
      </c>
    </row>
    <row r="89" spans="1:17" ht="12.75" customHeight="1">
      <c r="A89" s="28" t="s">
        <v>75</v>
      </c>
      <c r="B89" s="29" t="s">
        <v>44</v>
      </c>
      <c r="C89" s="30">
        <v>50712.3828</v>
      </c>
      <c r="D89" s="31"/>
      <c r="E89" s="27">
        <f t="shared" si="13"/>
        <v>3774.919171211788</v>
      </c>
      <c r="F89" s="1">
        <f t="shared" si="14"/>
        <v>3775</v>
      </c>
      <c r="G89" s="1">
        <f t="shared" si="10"/>
        <v>-0.3205500000040047</v>
      </c>
      <c r="J89" s="1">
        <f>G89</f>
        <v>-0.3205500000040047</v>
      </c>
      <c r="O89" s="1">
        <f t="shared" si="15"/>
        <v>-0.6028156673601315</v>
      </c>
      <c r="Q89" s="54">
        <f t="shared" si="16"/>
        <v>35693.8828</v>
      </c>
    </row>
    <row r="90" spans="1:17" ht="12.75" customHeight="1">
      <c r="A90" s="28" t="s">
        <v>76</v>
      </c>
      <c r="B90" s="29" t="s">
        <v>44</v>
      </c>
      <c r="C90" s="30">
        <v>52877.32</v>
      </c>
      <c r="D90" s="31"/>
      <c r="E90" s="27">
        <f t="shared" si="13"/>
        <v>4320.822307787351</v>
      </c>
      <c r="F90" s="1">
        <f t="shared" si="14"/>
        <v>4321</v>
      </c>
      <c r="G90" s="1">
        <f t="shared" si="10"/>
        <v>-0.7046900000059395</v>
      </c>
      <c r="I90" s="1">
        <f>G90</f>
        <v>-0.7046900000059395</v>
      </c>
      <c r="O90" s="1">
        <f t="shared" si="15"/>
        <v>-0.6641458703306625</v>
      </c>
      <c r="Q90" s="54">
        <f t="shared" si="16"/>
        <v>37858.82</v>
      </c>
    </row>
    <row r="91" spans="1:17" ht="12.75" customHeight="1">
      <c r="A91" s="25" t="s">
        <v>77</v>
      </c>
      <c r="B91" s="26" t="s">
        <v>44</v>
      </c>
      <c r="C91" s="25">
        <v>53277.798</v>
      </c>
      <c r="D91" s="25" t="s">
        <v>33</v>
      </c>
      <c r="E91" s="27">
        <f t="shared" si="13"/>
        <v>4421.805466250104</v>
      </c>
      <c r="F91" s="1">
        <f t="shared" si="14"/>
        <v>4422</v>
      </c>
      <c r="G91" s="1">
        <f t="shared" si="10"/>
        <v>-0.7714800000030664</v>
      </c>
      <c r="I91" s="1">
        <f>G91</f>
        <v>-0.7714800000030664</v>
      </c>
      <c r="O91" s="1">
        <f t="shared" si="15"/>
        <v>-0.6754908346164201</v>
      </c>
      <c r="Q91" s="54">
        <f t="shared" si="16"/>
        <v>38259.298</v>
      </c>
    </row>
    <row r="92" spans="1:17" ht="12.75" customHeight="1">
      <c r="A92" s="33" t="s">
        <v>78</v>
      </c>
      <c r="B92" s="34" t="s">
        <v>44</v>
      </c>
      <c r="C92" s="35">
        <v>53309.6047</v>
      </c>
      <c r="D92" s="35">
        <v>0.0012</v>
      </c>
      <c r="E92" s="27">
        <f t="shared" si="13"/>
        <v>4429.825734595125</v>
      </c>
      <c r="F92" s="1">
        <f t="shared" si="14"/>
        <v>4430</v>
      </c>
      <c r="G92" s="1">
        <f t="shared" si="10"/>
        <v>-0.6911000000036438</v>
      </c>
      <c r="K92" s="1">
        <f>G92</f>
        <v>-0.6911000000036438</v>
      </c>
      <c r="O92" s="1">
        <f t="shared" si="15"/>
        <v>-0.6763894456489554</v>
      </c>
      <c r="Q92" s="54">
        <f t="shared" si="16"/>
        <v>38291.1047</v>
      </c>
    </row>
    <row r="93" spans="1:17" ht="12.75" customHeight="1">
      <c r="A93" s="28" t="s">
        <v>79</v>
      </c>
      <c r="B93" s="29" t="s">
        <v>44</v>
      </c>
      <c r="C93" s="30">
        <v>55827.75</v>
      </c>
      <c r="D93" s="31"/>
      <c r="E93" s="27">
        <f t="shared" si="13"/>
        <v>5064.792613829778</v>
      </c>
      <c r="F93" s="1">
        <f t="shared" si="14"/>
        <v>5065</v>
      </c>
      <c r="G93" s="1">
        <f t="shared" si="10"/>
        <v>-0.8224500000069384</v>
      </c>
      <c r="K93" s="1">
        <f>G93</f>
        <v>-0.8224500000069384</v>
      </c>
      <c r="O93" s="1">
        <f t="shared" si="15"/>
        <v>-0.7477166963564412</v>
      </c>
      <c r="Q93" s="54">
        <f t="shared" si="16"/>
        <v>40809.25</v>
      </c>
    </row>
    <row r="94" spans="1:17" ht="12.75" customHeight="1">
      <c r="A94" s="28" t="s">
        <v>79</v>
      </c>
      <c r="B94" s="29" t="s">
        <v>44</v>
      </c>
      <c r="C94" s="30">
        <v>55835.6804</v>
      </c>
      <c r="D94" s="31"/>
      <c r="E94" s="27">
        <f t="shared" si="13"/>
        <v>5066.792316285027</v>
      </c>
      <c r="F94" s="1">
        <f t="shared" si="14"/>
        <v>5067</v>
      </c>
      <c r="G94" s="1">
        <f t="shared" si="10"/>
        <v>-0.8236300000062329</v>
      </c>
      <c r="K94" s="1">
        <f>G94</f>
        <v>-0.8236300000062329</v>
      </c>
      <c r="O94" s="1">
        <f t="shared" si="15"/>
        <v>-0.747941349114575</v>
      </c>
      <c r="Q94" s="54">
        <f t="shared" si="16"/>
        <v>40817.1804</v>
      </c>
    </row>
    <row r="95" spans="1:17" ht="12.75" customHeight="1">
      <c r="A95" s="36" t="s">
        <v>80</v>
      </c>
      <c r="B95" s="37" t="s">
        <v>44</v>
      </c>
      <c r="C95" s="36">
        <v>56541.56062</v>
      </c>
      <c r="D95" s="36">
        <v>0.00124</v>
      </c>
      <c r="E95" s="27">
        <f t="shared" si="13"/>
        <v>5244.784650725327</v>
      </c>
      <c r="F95" s="1">
        <f t="shared" si="14"/>
        <v>5245</v>
      </c>
      <c r="G95" s="1">
        <f t="shared" si="10"/>
        <v>-0.8540300000095158</v>
      </c>
      <c r="K95" s="1">
        <f>G95</f>
        <v>-0.8540300000095158</v>
      </c>
      <c r="O95" s="1">
        <f t="shared" si="15"/>
        <v>-0.7679354445884843</v>
      </c>
      <c r="Q95" s="54">
        <f t="shared" si="16"/>
        <v>41523.06062</v>
      </c>
    </row>
    <row r="96" spans="1:17" ht="12.75" customHeight="1">
      <c r="A96" s="28" t="s">
        <v>81</v>
      </c>
      <c r="B96" s="29" t="s">
        <v>44</v>
      </c>
      <c r="C96" s="30">
        <v>56545.529</v>
      </c>
      <c r="D96" s="31"/>
      <c r="E96" s="27">
        <f t="shared" si="13"/>
        <v>5245.785303810842</v>
      </c>
      <c r="F96" s="1">
        <f t="shared" si="14"/>
        <v>5246</v>
      </c>
      <c r="G96" s="1">
        <f t="shared" si="10"/>
        <v>-0.8514400000058231</v>
      </c>
      <c r="I96" s="1">
        <f>G96</f>
        <v>-0.8514400000058231</v>
      </c>
      <c r="O96" s="1">
        <f t="shared" si="15"/>
        <v>-0.7680477709675513</v>
      </c>
      <c r="Q96" s="54">
        <f t="shared" si="16"/>
        <v>41527.029</v>
      </c>
    </row>
    <row r="97" spans="1:17" ht="12.75" customHeight="1">
      <c r="A97" s="36" t="s">
        <v>80</v>
      </c>
      <c r="B97" s="37" t="s">
        <v>48</v>
      </c>
      <c r="C97" s="36">
        <v>56559.44636</v>
      </c>
      <c r="D97" s="36">
        <v>0.00205</v>
      </c>
      <c r="E97" s="27">
        <f t="shared" si="13"/>
        <v>5249.294657558771</v>
      </c>
      <c r="F97" s="1">
        <f t="shared" si="14"/>
        <v>5249.5</v>
      </c>
      <c r="G97" s="1">
        <f t="shared" si="10"/>
        <v>-0.8143450000061421</v>
      </c>
      <c r="K97" s="1">
        <f>G97</f>
        <v>-0.8143450000061421</v>
      </c>
      <c r="O97" s="1">
        <f t="shared" si="15"/>
        <v>-0.7684409132942855</v>
      </c>
      <c r="Q97" s="54">
        <f t="shared" si="16"/>
        <v>41540.94636</v>
      </c>
    </row>
    <row r="98" spans="1:17" ht="12.75" customHeight="1">
      <c r="A98" s="36" t="s">
        <v>80</v>
      </c>
      <c r="B98" s="37" t="s">
        <v>48</v>
      </c>
      <c r="C98" s="36">
        <v>56892.51119</v>
      </c>
      <c r="D98" s="36">
        <v>0.00509</v>
      </c>
      <c r="E98" s="27">
        <f t="shared" si="13"/>
        <v>5333.279142365076</v>
      </c>
      <c r="F98" s="1">
        <f t="shared" si="14"/>
        <v>5333.5</v>
      </c>
      <c r="G98" s="1">
        <f t="shared" si="10"/>
        <v>-0.8758750000051805</v>
      </c>
      <c r="K98" s="1">
        <f>G98</f>
        <v>-0.8758750000051805</v>
      </c>
      <c r="O98" s="1">
        <f t="shared" si="15"/>
        <v>-0.7778763291359057</v>
      </c>
      <c r="Q98" s="54">
        <f t="shared" si="16"/>
        <v>41874.01119</v>
      </c>
    </row>
    <row r="99" spans="1:17" ht="12.75" customHeight="1">
      <c r="A99" s="36" t="s">
        <v>80</v>
      </c>
      <c r="B99" s="37" t="s">
        <v>44</v>
      </c>
      <c r="C99" s="36">
        <v>56894.51652</v>
      </c>
      <c r="D99" s="36">
        <v>0.00269</v>
      </c>
      <c r="E99" s="27">
        <f t="shared" si="13"/>
        <v>5333.784799497703</v>
      </c>
      <c r="F99" s="1">
        <f t="shared" si="14"/>
        <v>5334</v>
      </c>
      <c r="G99" s="1">
        <f t="shared" si="10"/>
        <v>-0.8534400000062305</v>
      </c>
      <c r="K99" s="1">
        <f>G99</f>
        <v>-0.8534400000062305</v>
      </c>
      <c r="O99" s="1">
        <f t="shared" si="15"/>
        <v>-0.7779324923254392</v>
      </c>
      <c r="Q99" s="54">
        <f t="shared" si="16"/>
        <v>41876.01652</v>
      </c>
    </row>
    <row r="100" spans="1:17" ht="12.75" customHeight="1">
      <c r="A100" s="38" t="s">
        <v>82</v>
      </c>
      <c r="B100" s="39" t="s">
        <v>44</v>
      </c>
      <c r="C100" s="40">
        <v>57608.4222</v>
      </c>
      <c r="D100" s="40">
        <v>0.006</v>
      </c>
      <c r="E100" s="27">
        <f t="shared" si="13"/>
        <v>5513.800806396707</v>
      </c>
      <c r="F100" s="1">
        <f t="shared" si="14"/>
        <v>5514</v>
      </c>
      <c r="G100" s="1">
        <f t="shared" si="10"/>
        <v>-0.7899600000018836</v>
      </c>
      <c r="K100" s="1">
        <f>G100</f>
        <v>-0.7899600000018836</v>
      </c>
      <c r="O100" s="1">
        <f t="shared" si="15"/>
        <v>-0.7981512405574822</v>
      </c>
      <c r="Q100" s="54">
        <f t="shared" si="16"/>
        <v>42589.9222</v>
      </c>
    </row>
    <row r="101" spans="1:17" ht="12.75" customHeight="1">
      <c r="A101" s="38" t="s">
        <v>82</v>
      </c>
      <c r="B101" s="39" t="s">
        <v>44</v>
      </c>
      <c r="C101" s="40">
        <v>57612.4217</v>
      </c>
      <c r="D101" s="40">
        <v>0.007</v>
      </c>
      <c r="E101" s="27">
        <f t="shared" si="13"/>
        <v>5514.80930659465</v>
      </c>
      <c r="F101" s="1">
        <f t="shared" si="14"/>
        <v>5515</v>
      </c>
      <c r="G101" s="1">
        <f t="shared" si="10"/>
        <v>-0.7562500000058208</v>
      </c>
      <c r="K101" s="1">
        <f>G101</f>
        <v>-0.7562500000058208</v>
      </c>
      <c r="O101" s="1">
        <f t="shared" si="15"/>
        <v>-0.7982635669365492</v>
      </c>
      <c r="Q101" s="54">
        <f t="shared" si="16"/>
        <v>42593.9217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46">
      <selection activeCell="A59" sqref="A59"/>
    </sheetView>
  </sheetViews>
  <sheetFormatPr defaultColWidth="9.140625" defaultRowHeight="12.75"/>
  <cols>
    <col min="1" max="1" width="19.7109375" style="41" customWidth="1"/>
    <col min="2" max="2" width="4.421875" style="0" customWidth="1"/>
    <col min="3" max="3" width="12.7109375" style="41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41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2" t="s">
        <v>83</v>
      </c>
      <c r="I1" s="43" t="s">
        <v>84</v>
      </c>
      <c r="J1" s="44" t="s">
        <v>35</v>
      </c>
    </row>
    <row r="2" spans="9:10" ht="12.75">
      <c r="I2" s="45" t="s">
        <v>85</v>
      </c>
      <c r="J2" s="46" t="s">
        <v>34</v>
      </c>
    </row>
    <row r="3" spans="1:10" ht="12.75">
      <c r="A3" s="47" t="s">
        <v>86</v>
      </c>
      <c r="I3" s="45" t="s">
        <v>87</v>
      </c>
      <c r="J3" s="46" t="s">
        <v>32</v>
      </c>
    </row>
    <row r="4" spans="9:10" ht="12.75">
      <c r="I4" s="45" t="s">
        <v>88</v>
      </c>
      <c r="J4" s="46" t="s">
        <v>32</v>
      </c>
    </row>
    <row r="5" spans="9:10" ht="12.75">
      <c r="I5" s="48" t="s">
        <v>89</v>
      </c>
      <c r="J5" s="49" t="s">
        <v>33</v>
      </c>
    </row>
    <row r="11" spans="1:16" ht="12.75" customHeight="1">
      <c r="A11" s="41" t="str">
        <f aca="true" t="shared" si="0" ref="A11:A42">P11</f>
        <v> AN 252.394 </v>
      </c>
      <c r="B11" s="15" t="str">
        <f aca="true" t="shared" si="1" ref="B11:B42">IF(H11=INT(H11),"I","II")</f>
        <v>I</v>
      </c>
      <c r="C11" s="41">
        <f aca="true" t="shared" si="2" ref="C11:C42">1*G11</f>
        <v>25509.395</v>
      </c>
      <c r="D11" t="str">
        <f aca="true" t="shared" si="3" ref="D11:D42">VLOOKUP(F11,I$1:J$5,2,FALSE)</f>
        <v>vis</v>
      </c>
      <c r="E11">
        <f>VLOOKUP(C11,A!C$21:E$973,3,FALSE)</f>
        <v>-2580.179762418081</v>
      </c>
      <c r="F11" s="15" t="s">
        <v>89</v>
      </c>
      <c r="G11" t="str">
        <f aca="true" t="shared" si="4" ref="G11:G42">MID(I11,3,LEN(I11)-3)</f>
        <v>25509.395</v>
      </c>
      <c r="H11" s="41">
        <f aca="true" t="shared" si="5" ref="H11:H42">1*K11</f>
        <v>-2580</v>
      </c>
      <c r="I11" s="50" t="s">
        <v>90</v>
      </c>
      <c r="J11" s="51" t="s">
        <v>91</v>
      </c>
      <c r="K11" s="50">
        <v>-2580</v>
      </c>
      <c r="L11" s="50" t="s">
        <v>92</v>
      </c>
      <c r="M11" s="51" t="s">
        <v>93</v>
      </c>
      <c r="N11" s="51"/>
      <c r="O11" s="52" t="s">
        <v>94</v>
      </c>
      <c r="P11" s="52" t="s">
        <v>46</v>
      </c>
    </row>
    <row r="12" spans="1:16" ht="12.75" customHeight="1">
      <c r="A12" s="41" t="str">
        <f t="shared" si="0"/>
        <v> AN 252.394 </v>
      </c>
      <c r="B12" s="15" t="str">
        <f t="shared" si="1"/>
        <v>I</v>
      </c>
      <c r="C12" s="41">
        <f t="shared" si="2"/>
        <v>25644.278</v>
      </c>
      <c r="D12" t="str">
        <f t="shared" si="3"/>
        <v>vis</v>
      </c>
      <c r="E12">
        <f>VLOOKUP(C12,A!C$21:E$973,3,FALSE)</f>
        <v>-2546.1681279139852</v>
      </c>
      <c r="F12" s="15" t="s">
        <v>89</v>
      </c>
      <c r="G12" t="str">
        <f t="shared" si="4"/>
        <v>25644.278</v>
      </c>
      <c r="H12" s="41">
        <f t="shared" si="5"/>
        <v>-2546</v>
      </c>
      <c r="I12" s="50" t="s">
        <v>95</v>
      </c>
      <c r="J12" s="51" t="s">
        <v>96</v>
      </c>
      <c r="K12" s="50">
        <v>-2546</v>
      </c>
      <c r="L12" s="50" t="s">
        <v>97</v>
      </c>
      <c r="M12" s="51" t="s">
        <v>93</v>
      </c>
      <c r="N12" s="51"/>
      <c r="O12" s="52" t="s">
        <v>94</v>
      </c>
      <c r="P12" s="52" t="s">
        <v>46</v>
      </c>
    </row>
    <row r="13" spans="1:16" ht="12.75" customHeight="1">
      <c r="A13" s="41" t="str">
        <f t="shared" si="0"/>
        <v> AN 252.394 </v>
      </c>
      <c r="B13" s="15" t="str">
        <f t="shared" si="1"/>
        <v>I</v>
      </c>
      <c r="C13" s="41">
        <f t="shared" si="2"/>
        <v>25834.507</v>
      </c>
      <c r="D13" t="str">
        <f t="shared" si="3"/>
        <v>vis</v>
      </c>
      <c r="E13">
        <f>VLOOKUP(C13,A!C$21:E$973,3,FALSE)</f>
        <v>-2498.2006359388674</v>
      </c>
      <c r="F13" s="15" t="s">
        <v>89</v>
      </c>
      <c r="G13" t="str">
        <f t="shared" si="4"/>
        <v>25834.507</v>
      </c>
      <c r="H13" s="41">
        <f t="shared" si="5"/>
        <v>-2498</v>
      </c>
      <c r="I13" s="50" t="s">
        <v>98</v>
      </c>
      <c r="J13" s="51" t="s">
        <v>99</v>
      </c>
      <c r="K13" s="50">
        <v>-2498</v>
      </c>
      <c r="L13" s="50" t="s">
        <v>100</v>
      </c>
      <c r="M13" s="51" t="s">
        <v>93</v>
      </c>
      <c r="N13" s="51"/>
      <c r="O13" s="52" t="s">
        <v>94</v>
      </c>
      <c r="P13" s="52" t="s">
        <v>46</v>
      </c>
    </row>
    <row r="14" spans="1:16" ht="12.75" customHeight="1">
      <c r="A14" s="41" t="str">
        <f t="shared" si="0"/>
        <v> AN 252.394 </v>
      </c>
      <c r="B14" s="15" t="str">
        <f t="shared" si="1"/>
        <v>I</v>
      </c>
      <c r="C14" s="41">
        <f t="shared" si="2"/>
        <v>25838.504</v>
      </c>
      <c r="D14" t="str">
        <f t="shared" si="3"/>
        <v>vis</v>
      </c>
      <c r="E14">
        <f>VLOOKUP(C14,A!C$21:E$973,3,FALSE)</f>
        <v>-2497.192766132347</v>
      </c>
      <c r="F14" s="15" t="s">
        <v>89</v>
      </c>
      <c r="G14" t="str">
        <f t="shared" si="4"/>
        <v>25838.504</v>
      </c>
      <c r="H14" s="41">
        <f t="shared" si="5"/>
        <v>-2497</v>
      </c>
      <c r="I14" s="50" t="s">
        <v>101</v>
      </c>
      <c r="J14" s="51" t="s">
        <v>102</v>
      </c>
      <c r="K14" s="50">
        <v>-2497</v>
      </c>
      <c r="L14" s="50" t="s">
        <v>103</v>
      </c>
      <c r="M14" s="51" t="s">
        <v>93</v>
      </c>
      <c r="N14" s="51"/>
      <c r="O14" s="52" t="s">
        <v>94</v>
      </c>
      <c r="P14" s="52" t="s">
        <v>46</v>
      </c>
    </row>
    <row r="15" spans="1:16" ht="12.75" customHeight="1">
      <c r="A15" s="41" t="str">
        <f t="shared" si="0"/>
        <v> AN 252.394 </v>
      </c>
      <c r="B15" s="15" t="str">
        <f t="shared" si="1"/>
        <v>I</v>
      </c>
      <c r="C15" s="41">
        <f t="shared" si="2"/>
        <v>25866.423</v>
      </c>
      <c r="D15" t="str">
        <f t="shared" si="3"/>
        <v>vis</v>
      </c>
      <c r="E15">
        <f>VLOOKUP(C15,A!C$21:E$973,3,FALSE)</f>
        <v>-2490.1528068808493</v>
      </c>
      <c r="F15" s="15" t="s">
        <v>89</v>
      </c>
      <c r="G15" t="str">
        <f t="shared" si="4"/>
        <v>25866.423</v>
      </c>
      <c r="H15" s="41">
        <f t="shared" si="5"/>
        <v>-2490</v>
      </c>
      <c r="I15" s="50" t="s">
        <v>104</v>
      </c>
      <c r="J15" s="51" t="s">
        <v>105</v>
      </c>
      <c r="K15" s="50">
        <v>-2490</v>
      </c>
      <c r="L15" s="50" t="s">
        <v>106</v>
      </c>
      <c r="M15" s="51" t="s">
        <v>93</v>
      </c>
      <c r="N15" s="51"/>
      <c r="O15" s="52" t="s">
        <v>94</v>
      </c>
      <c r="P15" s="52" t="s">
        <v>46</v>
      </c>
    </row>
    <row r="16" spans="1:16" ht="12.75" customHeight="1">
      <c r="A16" s="41" t="str">
        <f t="shared" si="0"/>
        <v> AN 252.394 </v>
      </c>
      <c r="B16" s="15" t="str">
        <f t="shared" si="1"/>
        <v>I</v>
      </c>
      <c r="C16" s="41">
        <f t="shared" si="2"/>
        <v>26191.522</v>
      </c>
      <c r="D16" t="str">
        <f t="shared" si="3"/>
        <v>vis</v>
      </c>
      <c r="E16">
        <f>VLOOKUP(C16,A!C$21:E$973,3,FALSE)</f>
        <v>-2408.176958437033</v>
      </c>
      <c r="F16" s="15" t="s">
        <v>89</v>
      </c>
      <c r="G16" t="str">
        <f t="shared" si="4"/>
        <v>26191.522</v>
      </c>
      <c r="H16" s="41">
        <f t="shared" si="5"/>
        <v>-2408</v>
      </c>
      <c r="I16" s="50" t="s">
        <v>107</v>
      </c>
      <c r="J16" s="51" t="s">
        <v>108</v>
      </c>
      <c r="K16" s="50">
        <v>-2408</v>
      </c>
      <c r="L16" s="50" t="s">
        <v>109</v>
      </c>
      <c r="M16" s="51" t="s">
        <v>93</v>
      </c>
      <c r="N16" s="51"/>
      <c r="O16" s="52" t="s">
        <v>94</v>
      </c>
      <c r="P16" s="52" t="s">
        <v>46</v>
      </c>
    </row>
    <row r="17" spans="1:16" ht="12.75" customHeight="1">
      <c r="A17" s="41" t="str">
        <f t="shared" si="0"/>
        <v> AN 252.394 </v>
      </c>
      <c r="B17" s="15" t="str">
        <f t="shared" si="1"/>
        <v>I</v>
      </c>
      <c r="C17" s="41">
        <f t="shared" si="2"/>
        <v>26334.365</v>
      </c>
      <c r="D17" t="str">
        <f t="shared" si="3"/>
        <v>vis</v>
      </c>
      <c r="E17">
        <f>VLOOKUP(C17,A!C$21:E$973,3,FALSE)</f>
        <v>-2372.158157643244</v>
      </c>
      <c r="F17" s="15" t="s">
        <v>89</v>
      </c>
      <c r="G17" t="str">
        <f t="shared" si="4"/>
        <v>26334.365</v>
      </c>
      <c r="H17" s="41">
        <f t="shared" si="5"/>
        <v>-2372</v>
      </c>
      <c r="I17" s="50" t="s">
        <v>110</v>
      </c>
      <c r="J17" s="51" t="s">
        <v>111</v>
      </c>
      <c r="K17" s="50">
        <v>-2372</v>
      </c>
      <c r="L17" s="50" t="s">
        <v>112</v>
      </c>
      <c r="M17" s="51" t="s">
        <v>93</v>
      </c>
      <c r="N17" s="51"/>
      <c r="O17" s="52" t="s">
        <v>94</v>
      </c>
      <c r="P17" s="52" t="s">
        <v>46</v>
      </c>
    </row>
    <row r="18" spans="1:16" ht="12.75" customHeight="1">
      <c r="A18" s="41" t="str">
        <f t="shared" si="0"/>
        <v> AN 252.394 </v>
      </c>
      <c r="B18" s="15" t="str">
        <f t="shared" si="1"/>
        <v>I</v>
      </c>
      <c r="C18" s="41">
        <f t="shared" si="2"/>
        <v>27036.365</v>
      </c>
      <c r="D18" t="str">
        <f t="shared" si="3"/>
        <v>vis</v>
      </c>
      <c r="E18">
        <f>VLOOKUP(C18,A!C$21:E$973,3,FALSE)</f>
        <v>-2195.144246165329</v>
      </c>
      <c r="F18" s="15" t="s">
        <v>89</v>
      </c>
      <c r="G18" t="str">
        <f t="shared" si="4"/>
        <v>27036.365</v>
      </c>
      <c r="H18" s="41">
        <f t="shared" si="5"/>
        <v>-2195</v>
      </c>
      <c r="I18" s="50" t="s">
        <v>113</v>
      </c>
      <c r="J18" s="51" t="s">
        <v>114</v>
      </c>
      <c r="K18" s="50">
        <v>-2195</v>
      </c>
      <c r="L18" s="50" t="s">
        <v>115</v>
      </c>
      <c r="M18" s="51" t="s">
        <v>93</v>
      </c>
      <c r="N18" s="51"/>
      <c r="O18" s="52" t="s">
        <v>94</v>
      </c>
      <c r="P18" s="52" t="s">
        <v>46</v>
      </c>
    </row>
    <row r="19" spans="1:16" ht="12.75" customHeight="1">
      <c r="A19" s="41" t="str">
        <f t="shared" si="0"/>
        <v> AN 252.394 </v>
      </c>
      <c r="B19" s="15" t="str">
        <f t="shared" si="1"/>
        <v>I</v>
      </c>
      <c r="C19" s="41">
        <f t="shared" si="2"/>
        <v>27397.38</v>
      </c>
      <c r="D19" t="str">
        <f t="shared" si="3"/>
        <v>vis</v>
      </c>
      <c r="E19">
        <f>VLOOKUP(C19,A!C$21:E$973,3,FALSE)</f>
        <v>-2104.1119423872674</v>
      </c>
      <c r="F19" s="15" t="s">
        <v>89</v>
      </c>
      <c r="G19" t="str">
        <f t="shared" si="4"/>
        <v>27397.380</v>
      </c>
      <c r="H19" s="41">
        <f t="shared" si="5"/>
        <v>-2104</v>
      </c>
      <c r="I19" s="50" t="s">
        <v>116</v>
      </c>
      <c r="J19" s="51" t="s">
        <v>117</v>
      </c>
      <c r="K19" s="50">
        <v>-2104</v>
      </c>
      <c r="L19" s="50" t="s">
        <v>118</v>
      </c>
      <c r="M19" s="51" t="s">
        <v>93</v>
      </c>
      <c r="N19" s="51"/>
      <c r="O19" s="52" t="s">
        <v>94</v>
      </c>
      <c r="P19" s="52" t="s">
        <v>46</v>
      </c>
    </row>
    <row r="20" spans="1:16" ht="12.75" customHeight="1">
      <c r="A20" s="41" t="str">
        <f t="shared" si="0"/>
        <v> AN 252.394 </v>
      </c>
      <c r="B20" s="15" t="str">
        <f t="shared" si="1"/>
        <v>I</v>
      </c>
      <c r="C20" s="41">
        <f t="shared" si="2"/>
        <v>27421.232</v>
      </c>
      <c r="D20" t="str">
        <f t="shared" si="3"/>
        <v>vis</v>
      </c>
      <c r="E20">
        <f>VLOOKUP(C20,A!C$21:E$973,3,FALSE)</f>
        <v>-2098.0975039021237</v>
      </c>
      <c r="F20" s="15" t="s">
        <v>89</v>
      </c>
      <c r="G20" t="str">
        <f t="shared" si="4"/>
        <v>27421.232</v>
      </c>
      <c r="H20" s="41">
        <f t="shared" si="5"/>
        <v>-2098</v>
      </c>
      <c r="I20" s="50" t="s">
        <v>119</v>
      </c>
      <c r="J20" s="51" t="s">
        <v>120</v>
      </c>
      <c r="K20" s="50">
        <v>-2098</v>
      </c>
      <c r="L20" s="50" t="s">
        <v>121</v>
      </c>
      <c r="M20" s="51" t="s">
        <v>93</v>
      </c>
      <c r="N20" s="51"/>
      <c r="O20" s="52" t="s">
        <v>122</v>
      </c>
      <c r="P20" s="52" t="s">
        <v>46</v>
      </c>
    </row>
    <row r="21" spans="1:16" ht="12.75" customHeight="1">
      <c r="A21" s="41" t="str">
        <f t="shared" si="0"/>
        <v> AN 252.394 </v>
      </c>
      <c r="B21" s="15" t="str">
        <f t="shared" si="1"/>
        <v>I</v>
      </c>
      <c r="C21" s="41">
        <f t="shared" si="2"/>
        <v>27421.253</v>
      </c>
      <c r="D21" t="str">
        <f t="shared" si="3"/>
        <v>vis</v>
      </c>
      <c r="E21">
        <f>VLOOKUP(C21,A!C$21:E$973,3,FALSE)</f>
        <v>-2098.092208614173</v>
      </c>
      <c r="F21" s="15" t="s">
        <v>89</v>
      </c>
      <c r="G21" t="str">
        <f t="shared" si="4"/>
        <v>27421.253</v>
      </c>
      <c r="H21" s="41">
        <f t="shared" si="5"/>
        <v>-2098</v>
      </c>
      <c r="I21" s="50" t="s">
        <v>123</v>
      </c>
      <c r="J21" s="51" t="s">
        <v>124</v>
      </c>
      <c r="K21" s="50">
        <v>-2098</v>
      </c>
      <c r="L21" s="50" t="s">
        <v>125</v>
      </c>
      <c r="M21" s="51" t="s">
        <v>93</v>
      </c>
      <c r="N21" s="51"/>
      <c r="O21" s="52" t="s">
        <v>122</v>
      </c>
      <c r="P21" s="52" t="s">
        <v>46</v>
      </c>
    </row>
    <row r="22" spans="1:16" ht="12.75" customHeight="1">
      <c r="A22" s="41" t="str">
        <f t="shared" si="0"/>
        <v> HA 118(6) </v>
      </c>
      <c r="B22" s="15" t="str">
        <f t="shared" si="1"/>
        <v>I</v>
      </c>
      <c r="C22" s="41">
        <f t="shared" si="2"/>
        <v>29935.858</v>
      </c>
      <c r="D22" t="str">
        <f t="shared" si="3"/>
        <v>vis</v>
      </c>
      <c r="E22">
        <f>VLOOKUP(C22,A!C$21:E$973,3,FALSE)</f>
        <v>-1464.018039280951</v>
      </c>
      <c r="F22" s="15" t="s">
        <v>89</v>
      </c>
      <c r="G22" t="str">
        <f t="shared" si="4"/>
        <v>29935.858</v>
      </c>
      <c r="H22" s="41">
        <f t="shared" si="5"/>
        <v>-1464</v>
      </c>
      <c r="I22" s="50" t="s">
        <v>126</v>
      </c>
      <c r="J22" s="51" t="s">
        <v>127</v>
      </c>
      <c r="K22" s="50">
        <v>-1464</v>
      </c>
      <c r="L22" s="50" t="s">
        <v>128</v>
      </c>
      <c r="M22" s="51" t="s">
        <v>129</v>
      </c>
      <c r="N22" s="51"/>
      <c r="O22" s="52" t="s">
        <v>130</v>
      </c>
      <c r="P22" s="52" t="s">
        <v>131</v>
      </c>
    </row>
    <row r="23" spans="1:16" ht="12.75" customHeight="1">
      <c r="A23" s="41" t="str">
        <f t="shared" si="0"/>
        <v> AJ 81.250 </v>
      </c>
      <c r="B23" s="15" t="str">
        <f t="shared" si="1"/>
        <v>I</v>
      </c>
      <c r="C23" s="41">
        <f t="shared" si="2"/>
        <v>35741.819</v>
      </c>
      <c r="D23" t="str">
        <f t="shared" si="3"/>
        <v>vis</v>
      </c>
      <c r="E23">
        <f>VLOOKUP(C23,A!C$21:E$973,3,FALSE)</f>
        <v>-0.00683344302127355</v>
      </c>
      <c r="F23" s="15" t="s">
        <v>89</v>
      </c>
      <c r="G23" t="str">
        <f t="shared" si="4"/>
        <v>35741.819</v>
      </c>
      <c r="H23" s="41">
        <f t="shared" si="5"/>
        <v>0</v>
      </c>
      <c r="I23" s="50" t="s">
        <v>132</v>
      </c>
      <c r="J23" s="51" t="s">
        <v>133</v>
      </c>
      <c r="K23" s="50">
        <v>0</v>
      </c>
      <c r="L23" s="50" t="s">
        <v>134</v>
      </c>
      <c r="M23" s="51" t="s">
        <v>135</v>
      </c>
      <c r="N23" s="51" t="s">
        <v>136</v>
      </c>
      <c r="O23" s="52" t="s">
        <v>137</v>
      </c>
      <c r="P23" s="52" t="s">
        <v>138</v>
      </c>
    </row>
    <row r="24" spans="1:16" ht="12.75" customHeight="1">
      <c r="A24" s="41" t="str">
        <f t="shared" si="0"/>
        <v> AJ 81.250 </v>
      </c>
      <c r="B24" s="15" t="str">
        <f t="shared" si="1"/>
        <v>I</v>
      </c>
      <c r="C24" s="41">
        <f t="shared" si="2"/>
        <v>36114.574</v>
      </c>
      <c r="D24" t="str">
        <f t="shared" si="3"/>
        <v>vis</v>
      </c>
      <c r="E24">
        <f>VLOOKUP(C24,A!C$21:E$973,3,FALSE)</f>
        <v>93.98578845576746</v>
      </c>
      <c r="F24" s="15" t="s">
        <v>89</v>
      </c>
      <c r="G24" t="str">
        <f t="shared" si="4"/>
        <v>36114.574</v>
      </c>
      <c r="H24" s="41">
        <f t="shared" si="5"/>
        <v>94</v>
      </c>
      <c r="I24" s="50" t="s">
        <v>139</v>
      </c>
      <c r="J24" s="51" t="s">
        <v>140</v>
      </c>
      <c r="K24" s="50">
        <v>94</v>
      </c>
      <c r="L24" s="50" t="s">
        <v>141</v>
      </c>
      <c r="M24" s="51" t="s">
        <v>135</v>
      </c>
      <c r="N24" s="51" t="s">
        <v>136</v>
      </c>
      <c r="O24" s="52" t="s">
        <v>137</v>
      </c>
      <c r="P24" s="52" t="s">
        <v>138</v>
      </c>
    </row>
    <row r="25" spans="1:16" ht="12.75" customHeight="1">
      <c r="A25" s="41" t="str">
        <f t="shared" si="0"/>
        <v> AJ 81.250 </v>
      </c>
      <c r="B25" s="15" t="str">
        <f t="shared" si="1"/>
        <v>I</v>
      </c>
      <c r="C25" s="41">
        <f t="shared" si="2"/>
        <v>42308.7671</v>
      </c>
      <c r="D25" t="str">
        <f t="shared" si="3"/>
        <v>vis</v>
      </c>
      <c r="E25">
        <f>VLOOKUP(C25,A!C$21:E$973,3,FALSE)</f>
        <v>1655.8922686274348</v>
      </c>
      <c r="F25" s="15" t="s">
        <v>89</v>
      </c>
      <c r="G25" t="str">
        <f t="shared" si="4"/>
        <v>42308.7671</v>
      </c>
      <c r="H25" s="41">
        <f t="shared" si="5"/>
        <v>1656</v>
      </c>
      <c r="I25" s="50" t="s">
        <v>142</v>
      </c>
      <c r="J25" s="51" t="s">
        <v>143</v>
      </c>
      <c r="K25" s="50">
        <v>1656</v>
      </c>
      <c r="L25" s="50" t="s">
        <v>144</v>
      </c>
      <c r="M25" s="51" t="s">
        <v>135</v>
      </c>
      <c r="N25" s="51" t="s">
        <v>136</v>
      </c>
      <c r="O25" s="52" t="s">
        <v>137</v>
      </c>
      <c r="P25" s="52" t="s">
        <v>138</v>
      </c>
    </row>
    <row r="26" spans="1:16" ht="12.75" customHeight="1">
      <c r="A26" s="41" t="str">
        <f t="shared" si="0"/>
        <v> JBAA 87.79 </v>
      </c>
      <c r="B26" s="15" t="str">
        <f t="shared" si="1"/>
        <v>II</v>
      </c>
      <c r="C26" s="41">
        <f t="shared" si="2"/>
        <v>42738.437</v>
      </c>
      <c r="D26" t="str">
        <f t="shared" si="3"/>
        <v>vis</v>
      </c>
      <c r="E26">
        <f>VLOOKUP(C26,A!C$21:E$973,3,FALSE)</f>
        <v>1764.2363564384386</v>
      </c>
      <c r="F26" s="15" t="s">
        <v>89</v>
      </c>
      <c r="G26" t="str">
        <f t="shared" si="4"/>
        <v>42738.437</v>
      </c>
      <c r="H26" s="41">
        <f t="shared" si="5"/>
        <v>1764.5</v>
      </c>
      <c r="I26" s="50" t="s">
        <v>145</v>
      </c>
      <c r="J26" s="51" t="s">
        <v>146</v>
      </c>
      <c r="K26" s="50">
        <v>1764.5</v>
      </c>
      <c r="L26" s="50" t="s">
        <v>147</v>
      </c>
      <c r="M26" s="51" t="s">
        <v>148</v>
      </c>
      <c r="N26" s="51"/>
      <c r="O26" s="52" t="s">
        <v>149</v>
      </c>
      <c r="P26" s="52" t="s">
        <v>150</v>
      </c>
    </row>
    <row r="27" spans="1:16" ht="12.75" customHeight="1">
      <c r="A27" s="41" t="str">
        <f t="shared" si="0"/>
        <v> VSSC 58.19 </v>
      </c>
      <c r="B27" s="15" t="str">
        <f t="shared" si="1"/>
        <v>II</v>
      </c>
      <c r="C27" s="41">
        <f t="shared" si="2"/>
        <v>43095.36</v>
      </c>
      <c r="D27" t="str">
        <f t="shared" si="3"/>
        <v>vis</v>
      </c>
      <c r="E27">
        <f>VLOOKUP(C27,A!C$21:E$973,3,FALSE)</f>
        <v>1854.2368355359204</v>
      </c>
      <c r="F27" s="15" t="s">
        <v>89</v>
      </c>
      <c r="G27" t="str">
        <f t="shared" si="4"/>
        <v>43095.360</v>
      </c>
      <c r="H27" s="41">
        <f t="shared" si="5"/>
        <v>1854.5</v>
      </c>
      <c r="I27" s="50" t="s">
        <v>151</v>
      </c>
      <c r="J27" s="51" t="s">
        <v>152</v>
      </c>
      <c r="K27" s="50">
        <v>1854.5</v>
      </c>
      <c r="L27" s="50" t="s">
        <v>153</v>
      </c>
      <c r="M27" s="51" t="s">
        <v>148</v>
      </c>
      <c r="N27" s="51"/>
      <c r="O27" s="52" t="s">
        <v>149</v>
      </c>
      <c r="P27" s="52" t="s">
        <v>154</v>
      </c>
    </row>
    <row r="28" spans="1:16" ht="12.75" customHeight="1">
      <c r="A28" s="41" t="str">
        <f t="shared" si="0"/>
        <v> VSSC 58.19 </v>
      </c>
      <c r="B28" s="15" t="str">
        <f t="shared" si="1"/>
        <v>II</v>
      </c>
      <c r="C28" s="41">
        <f t="shared" si="2"/>
        <v>43099.388</v>
      </c>
      <c r="D28" t="str">
        <f t="shared" si="3"/>
        <v>vis</v>
      </c>
      <c r="E28">
        <f>VLOOKUP(C28,A!C$21:E$973,3,FALSE)</f>
        <v>1855.2525221960811</v>
      </c>
      <c r="F28" s="15" t="s">
        <v>89</v>
      </c>
      <c r="G28" t="str">
        <f t="shared" si="4"/>
        <v>43099.388</v>
      </c>
      <c r="H28" s="41">
        <f t="shared" si="5"/>
        <v>1855.5</v>
      </c>
      <c r="I28" s="50" t="s">
        <v>155</v>
      </c>
      <c r="J28" s="51" t="s">
        <v>156</v>
      </c>
      <c r="K28" s="50">
        <v>1855.5</v>
      </c>
      <c r="L28" s="50" t="s">
        <v>157</v>
      </c>
      <c r="M28" s="51" t="s">
        <v>148</v>
      </c>
      <c r="N28" s="51"/>
      <c r="O28" s="52" t="s">
        <v>149</v>
      </c>
      <c r="P28" s="52" t="s">
        <v>154</v>
      </c>
    </row>
    <row r="29" spans="1:16" ht="12.75" customHeight="1">
      <c r="A29" s="41" t="str">
        <f t="shared" si="0"/>
        <v> BBS 31 </v>
      </c>
      <c r="B29" s="15" t="str">
        <f t="shared" si="1"/>
        <v>II</v>
      </c>
      <c r="C29" s="41">
        <f t="shared" si="2"/>
        <v>43107.267</v>
      </c>
      <c r="D29" t="str">
        <f t="shared" si="3"/>
        <v>vis</v>
      </c>
      <c r="E29">
        <f>VLOOKUP(C29,A!C$21:E$973,3,FALSE)</f>
        <v>1857.2392638036802</v>
      </c>
      <c r="F29" s="15" t="s">
        <v>89</v>
      </c>
      <c r="G29" t="str">
        <f t="shared" si="4"/>
        <v>43107.267</v>
      </c>
      <c r="H29" s="41">
        <f t="shared" si="5"/>
        <v>1857.5</v>
      </c>
      <c r="I29" s="50" t="s">
        <v>158</v>
      </c>
      <c r="J29" s="51" t="s">
        <v>159</v>
      </c>
      <c r="K29" s="50">
        <v>1857.5</v>
      </c>
      <c r="L29" s="50" t="s">
        <v>160</v>
      </c>
      <c r="M29" s="51" t="s">
        <v>148</v>
      </c>
      <c r="N29" s="51"/>
      <c r="O29" s="52" t="s">
        <v>161</v>
      </c>
      <c r="P29" s="52" t="s">
        <v>162</v>
      </c>
    </row>
    <row r="30" spans="1:16" ht="12.75" customHeight="1">
      <c r="A30" s="41" t="str">
        <f t="shared" si="0"/>
        <v>IBVS 1297 </v>
      </c>
      <c r="B30" s="15" t="str">
        <f t="shared" si="1"/>
        <v>I</v>
      </c>
      <c r="C30" s="41">
        <f t="shared" si="2"/>
        <v>43117.78</v>
      </c>
      <c r="D30" t="str">
        <f t="shared" si="3"/>
        <v>vis</v>
      </c>
      <c r="E30">
        <f>VLOOKUP(C30,A!C$21:E$973,3,FALSE)</f>
        <v>1859.8901858141749</v>
      </c>
      <c r="F30" s="15" t="s">
        <v>89</v>
      </c>
      <c r="G30" t="str">
        <f t="shared" si="4"/>
        <v>43117.780</v>
      </c>
      <c r="H30" s="41">
        <f t="shared" si="5"/>
        <v>1860</v>
      </c>
      <c r="I30" s="50" t="s">
        <v>163</v>
      </c>
      <c r="J30" s="51" t="s">
        <v>164</v>
      </c>
      <c r="K30" s="50">
        <v>1860</v>
      </c>
      <c r="L30" s="50" t="s">
        <v>165</v>
      </c>
      <c r="M30" s="51" t="s">
        <v>135</v>
      </c>
      <c r="N30" s="51" t="s">
        <v>136</v>
      </c>
      <c r="O30" s="52" t="s">
        <v>166</v>
      </c>
      <c r="P30" s="53" t="s">
        <v>167</v>
      </c>
    </row>
    <row r="31" spans="1:16" ht="12.75" customHeight="1">
      <c r="A31" s="41" t="str">
        <f t="shared" si="0"/>
        <v> VSSC 58.19 </v>
      </c>
      <c r="B31" s="15" t="str">
        <f t="shared" si="1"/>
        <v>II</v>
      </c>
      <c r="C31" s="41">
        <f t="shared" si="2"/>
        <v>43460.345</v>
      </c>
      <c r="D31" t="str">
        <f t="shared" si="3"/>
        <v>vis</v>
      </c>
      <c r="E31">
        <f>VLOOKUP(C31,A!C$21:E$973,3,FALSE)</f>
        <v>1946.270200893138</v>
      </c>
      <c r="F31" s="15" t="s">
        <v>89</v>
      </c>
      <c r="G31" t="str">
        <f t="shared" si="4"/>
        <v>43460.345</v>
      </c>
      <c r="H31" s="41">
        <f t="shared" si="5"/>
        <v>1946.5</v>
      </c>
      <c r="I31" s="50" t="s">
        <v>168</v>
      </c>
      <c r="J31" s="51" t="s">
        <v>169</v>
      </c>
      <c r="K31" s="50">
        <v>1946.5</v>
      </c>
      <c r="L31" s="50" t="s">
        <v>170</v>
      </c>
      <c r="M31" s="51" t="s">
        <v>148</v>
      </c>
      <c r="N31" s="51"/>
      <c r="O31" s="52" t="s">
        <v>171</v>
      </c>
      <c r="P31" s="52" t="s">
        <v>154</v>
      </c>
    </row>
    <row r="32" spans="1:16" ht="12.75" customHeight="1">
      <c r="A32" s="41" t="str">
        <f t="shared" si="0"/>
        <v> VSSC 58.19 </v>
      </c>
      <c r="B32" s="15" t="str">
        <f t="shared" si="1"/>
        <v>II</v>
      </c>
      <c r="C32" s="41">
        <f t="shared" si="2"/>
        <v>43460.358</v>
      </c>
      <c r="D32" t="str">
        <f t="shared" si="3"/>
        <v>vis</v>
      </c>
      <c r="E32">
        <f>VLOOKUP(C32,A!C$21:E$973,3,FALSE)</f>
        <v>1946.2734789285357</v>
      </c>
      <c r="F32" s="15" t="s">
        <v>89</v>
      </c>
      <c r="G32" t="str">
        <f t="shared" si="4"/>
        <v>43460.358</v>
      </c>
      <c r="H32" s="41">
        <f t="shared" si="5"/>
        <v>1946.5</v>
      </c>
      <c r="I32" s="50" t="s">
        <v>172</v>
      </c>
      <c r="J32" s="51" t="s">
        <v>173</v>
      </c>
      <c r="K32" s="50">
        <v>1946.5</v>
      </c>
      <c r="L32" s="50" t="s">
        <v>174</v>
      </c>
      <c r="M32" s="51" t="s">
        <v>148</v>
      </c>
      <c r="N32" s="51"/>
      <c r="O32" s="52" t="s">
        <v>175</v>
      </c>
      <c r="P32" s="52" t="s">
        <v>154</v>
      </c>
    </row>
    <row r="33" spans="1:16" ht="12.75" customHeight="1">
      <c r="A33" s="41" t="str">
        <f t="shared" si="0"/>
        <v> BBS 35 </v>
      </c>
      <c r="B33" s="15" t="str">
        <f t="shared" si="1"/>
        <v>II</v>
      </c>
      <c r="C33" s="41">
        <f t="shared" si="2"/>
        <v>43464.255</v>
      </c>
      <c r="D33" t="str">
        <f t="shared" si="3"/>
        <v>vis</v>
      </c>
      <c r="E33">
        <f>VLOOKUP(C33,A!C$21:E$973,3,FALSE)</f>
        <v>1947.2561330781496</v>
      </c>
      <c r="F33" s="15" t="s">
        <v>89</v>
      </c>
      <c r="G33" t="str">
        <f t="shared" si="4"/>
        <v>43464.255</v>
      </c>
      <c r="H33" s="41">
        <f t="shared" si="5"/>
        <v>1947.5</v>
      </c>
      <c r="I33" s="50" t="s">
        <v>176</v>
      </c>
      <c r="J33" s="51" t="s">
        <v>177</v>
      </c>
      <c r="K33" s="50">
        <v>1947.5</v>
      </c>
      <c r="L33" s="50" t="s">
        <v>178</v>
      </c>
      <c r="M33" s="51" t="s">
        <v>148</v>
      </c>
      <c r="N33" s="51"/>
      <c r="O33" s="52" t="s">
        <v>161</v>
      </c>
      <c r="P33" s="52" t="s">
        <v>179</v>
      </c>
    </row>
    <row r="34" spans="1:16" ht="12.75" customHeight="1">
      <c r="A34" s="41" t="str">
        <f t="shared" si="0"/>
        <v>IBVS 1427 </v>
      </c>
      <c r="B34" s="15" t="str">
        <f t="shared" si="1"/>
        <v>I</v>
      </c>
      <c r="C34" s="41">
        <f t="shared" si="2"/>
        <v>43498.502</v>
      </c>
      <c r="D34" t="str">
        <f t="shared" si="3"/>
        <v>vis</v>
      </c>
      <c r="E34">
        <f>VLOOKUP(C34,A!C$21:E$973,3,FALSE)</f>
        <v>1955.8917390986405</v>
      </c>
      <c r="F34" s="15" t="s">
        <v>89</v>
      </c>
      <c r="G34" t="str">
        <f t="shared" si="4"/>
        <v>43498.502</v>
      </c>
      <c r="H34" s="41">
        <f t="shared" si="5"/>
        <v>1956</v>
      </c>
      <c r="I34" s="50" t="s">
        <v>180</v>
      </c>
      <c r="J34" s="51" t="s">
        <v>181</v>
      </c>
      <c r="K34" s="50">
        <v>1956</v>
      </c>
      <c r="L34" s="50" t="s">
        <v>182</v>
      </c>
      <c r="M34" s="51" t="s">
        <v>135</v>
      </c>
      <c r="N34" s="51" t="s">
        <v>136</v>
      </c>
      <c r="O34" s="52" t="s">
        <v>183</v>
      </c>
      <c r="P34" s="53" t="s">
        <v>184</v>
      </c>
    </row>
    <row r="35" spans="1:16" ht="12.75" customHeight="1">
      <c r="A35" s="41" t="str">
        <f t="shared" si="0"/>
        <v> AA 30.420 </v>
      </c>
      <c r="B35" s="15" t="str">
        <f t="shared" si="1"/>
        <v>I</v>
      </c>
      <c r="C35" s="41">
        <f t="shared" si="2"/>
        <v>43815.7067</v>
      </c>
      <c r="D35" t="str">
        <f t="shared" si="3"/>
        <v>vis</v>
      </c>
      <c r="E35">
        <f>VLOOKUP(C35,A!C$21:E$973,3,FALSE)</f>
        <v>2035.8769879393512</v>
      </c>
      <c r="F35" s="15" t="s">
        <v>89</v>
      </c>
      <c r="G35" t="str">
        <f t="shared" si="4"/>
        <v>43815.7067</v>
      </c>
      <c r="H35" s="41">
        <f t="shared" si="5"/>
        <v>2036</v>
      </c>
      <c r="I35" s="50" t="s">
        <v>185</v>
      </c>
      <c r="J35" s="51" t="s">
        <v>186</v>
      </c>
      <c r="K35" s="50">
        <v>2036</v>
      </c>
      <c r="L35" s="50" t="s">
        <v>187</v>
      </c>
      <c r="M35" s="51" t="s">
        <v>135</v>
      </c>
      <c r="N35" s="51" t="s">
        <v>136</v>
      </c>
      <c r="O35" s="52" t="s">
        <v>188</v>
      </c>
      <c r="P35" s="52" t="s">
        <v>189</v>
      </c>
    </row>
    <row r="36" spans="1:16" ht="12.75" customHeight="1">
      <c r="A36" s="41" t="str">
        <f t="shared" si="0"/>
        <v>IBVS 2841 </v>
      </c>
      <c r="B36" s="15" t="str">
        <f t="shared" si="1"/>
        <v>I</v>
      </c>
      <c r="C36" s="41">
        <f t="shared" si="2"/>
        <v>43823.674</v>
      </c>
      <c r="D36" t="str">
        <f t="shared" si="3"/>
        <v>vis</v>
      </c>
      <c r="E36">
        <f>VLOOKUP(C36,A!C$21:E$973,3,FALSE)</f>
        <v>2037.885994971997</v>
      </c>
      <c r="F36" s="15" t="s">
        <v>89</v>
      </c>
      <c r="G36" t="str">
        <f t="shared" si="4"/>
        <v>43823.674</v>
      </c>
      <c r="H36" s="41">
        <f t="shared" si="5"/>
        <v>2038</v>
      </c>
      <c r="I36" s="50" t="s">
        <v>190</v>
      </c>
      <c r="J36" s="51" t="s">
        <v>191</v>
      </c>
      <c r="K36" s="50">
        <v>2038</v>
      </c>
      <c r="L36" s="50" t="s">
        <v>192</v>
      </c>
      <c r="M36" s="51" t="s">
        <v>135</v>
      </c>
      <c r="N36" s="51" t="s">
        <v>136</v>
      </c>
      <c r="O36" s="52" t="s">
        <v>193</v>
      </c>
      <c r="P36" s="53" t="s">
        <v>194</v>
      </c>
    </row>
    <row r="37" spans="1:16" ht="12.75" customHeight="1">
      <c r="A37" s="41" t="str">
        <f t="shared" si="0"/>
        <v> ASS 105.23 </v>
      </c>
      <c r="B37" s="15" t="str">
        <f t="shared" si="1"/>
        <v>I</v>
      </c>
      <c r="C37" s="41">
        <f t="shared" si="2"/>
        <v>44069.544</v>
      </c>
      <c r="D37" t="str">
        <f t="shared" si="3"/>
        <v>vis</v>
      </c>
      <c r="E37">
        <f>VLOOKUP(C37,A!C$21:E$973,3,FALSE)</f>
        <v>2099.8837306060077</v>
      </c>
      <c r="F37" s="15" t="s">
        <v>89</v>
      </c>
      <c r="G37" t="str">
        <f t="shared" si="4"/>
        <v>44069.544</v>
      </c>
      <c r="H37" s="41">
        <f t="shared" si="5"/>
        <v>2100</v>
      </c>
      <c r="I37" s="50" t="s">
        <v>195</v>
      </c>
      <c r="J37" s="51" t="s">
        <v>196</v>
      </c>
      <c r="K37" s="50">
        <v>2100</v>
      </c>
      <c r="L37" s="50" t="s">
        <v>197</v>
      </c>
      <c r="M37" s="51" t="s">
        <v>135</v>
      </c>
      <c r="N37" s="51" t="s">
        <v>136</v>
      </c>
      <c r="O37" s="52" t="s">
        <v>198</v>
      </c>
      <c r="P37" s="52" t="s">
        <v>199</v>
      </c>
    </row>
    <row r="38" spans="1:16" ht="12.75" customHeight="1">
      <c r="A38" s="41" t="str">
        <f t="shared" si="0"/>
        <v>IBVS 1741 </v>
      </c>
      <c r="B38" s="15" t="str">
        <f t="shared" si="1"/>
        <v>I</v>
      </c>
      <c r="C38" s="41">
        <f t="shared" si="2"/>
        <v>44073.51</v>
      </c>
      <c r="D38" t="str">
        <f t="shared" si="3"/>
        <v>vis</v>
      </c>
      <c r="E38">
        <f>VLOOKUP(C38,A!C$21:E$973,3,FALSE)</f>
        <v>2100.883783558887</v>
      </c>
      <c r="F38" s="15" t="s">
        <v>89</v>
      </c>
      <c r="G38" t="str">
        <f t="shared" si="4"/>
        <v>44073.51</v>
      </c>
      <c r="H38" s="41">
        <f t="shared" si="5"/>
        <v>2101</v>
      </c>
      <c r="I38" s="50" t="s">
        <v>200</v>
      </c>
      <c r="J38" s="51" t="s">
        <v>201</v>
      </c>
      <c r="K38" s="50">
        <v>2101</v>
      </c>
      <c r="L38" s="50" t="s">
        <v>202</v>
      </c>
      <c r="M38" s="51" t="s">
        <v>135</v>
      </c>
      <c r="N38" s="51" t="s">
        <v>136</v>
      </c>
      <c r="O38" s="52" t="s">
        <v>203</v>
      </c>
      <c r="P38" s="53" t="s">
        <v>204</v>
      </c>
    </row>
    <row r="39" spans="1:16" ht="12.75" customHeight="1">
      <c r="A39" s="41" t="str">
        <f t="shared" si="0"/>
        <v> VSSC 58.19 </v>
      </c>
      <c r="B39" s="15" t="str">
        <f t="shared" si="1"/>
        <v>II</v>
      </c>
      <c r="C39" s="41">
        <f t="shared" si="2"/>
        <v>44146.452</v>
      </c>
      <c r="D39" t="str">
        <f t="shared" si="3"/>
        <v>vis</v>
      </c>
      <c r="E39">
        <f>VLOOKUP(C39,A!C$21:E$973,3,FALSE)</f>
        <v>2119.2765880190314</v>
      </c>
      <c r="F39" s="15" t="s">
        <v>89</v>
      </c>
      <c r="G39" t="str">
        <f t="shared" si="4"/>
        <v>44146.452</v>
      </c>
      <c r="H39" s="41">
        <f t="shared" si="5"/>
        <v>2119.5</v>
      </c>
      <c r="I39" s="50" t="s">
        <v>205</v>
      </c>
      <c r="J39" s="51" t="s">
        <v>206</v>
      </c>
      <c r="K39" s="50">
        <v>2119.5</v>
      </c>
      <c r="L39" s="50" t="s">
        <v>207</v>
      </c>
      <c r="M39" s="51" t="s">
        <v>148</v>
      </c>
      <c r="N39" s="51"/>
      <c r="O39" s="52" t="s">
        <v>175</v>
      </c>
      <c r="P39" s="52" t="s">
        <v>154</v>
      </c>
    </row>
    <row r="40" spans="1:16" ht="12.75" customHeight="1">
      <c r="A40" s="41" t="str">
        <f t="shared" si="0"/>
        <v> VSSC 58.19 </v>
      </c>
      <c r="B40" s="15" t="str">
        <f t="shared" si="1"/>
        <v>II</v>
      </c>
      <c r="C40" s="41">
        <f t="shared" si="2"/>
        <v>44166.374</v>
      </c>
      <c r="D40" t="str">
        <f t="shared" si="3"/>
        <v>vis</v>
      </c>
      <c r="E40">
        <f>VLOOKUP(C40,A!C$21:E$973,3,FALSE)</f>
        <v>2124.3000511877835</v>
      </c>
      <c r="F40" s="15" t="s">
        <v>89</v>
      </c>
      <c r="G40" t="str">
        <f t="shared" si="4"/>
        <v>44166.374</v>
      </c>
      <c r="H40" s="41">
        <f t="shared" si="5"/>
        <v>2124.5</v>
      </c>
      <c r="I40" s="50" t="s">
        <v>208</v>
      </c>
      <c r="J40" s="51" t="s">
        <v>209</v>
      </c>
      <c r="K40" s="50">
        <v>2124.5</v>
      </c>
      <c r="L40" s="50" t="s">
        <v>210</v>
      </c>
      <c r="M40" s="51" t="s">
        <v>148</v>
      </c>
      <c r="N40" s="51"/>
      <c r="O40" s="52" t="s">
        <v>175</v>
      </c>
      <c r="P40" s="52" t="s">
        <v>154</v>
      </c>
    </row>
    <row r="41" spans="1:16" ht="12.75" customHeight="1">
      <c r="A41" s="41" t="str">
        <f t="shared" si="0"/>
        <v>IBVS 2841 </v>
      </c>
      <c r="B41" s="15" t="str">
        <f t="shared" si="1"/>
        <v>I</v>
      </c>
      <c r="C41" s="41">
        <f t="shared" si="2"/>
        <v>44184.529</v>
      </c>
      <c r="D41" t="str">
        <f t="shared" si="3"/>
        <v>vis</v>
      </c>
      <c r="E41">
        <f>VLOOKUP(C41,A!C$21:E$973,3,FALSE)</f>
        <v>2128.8779536990105</v>
      </c>
      <c r="F41" s="15" t="s">
        <v>89</v>
      </c>
      <c r="G41" t="str">
        <f t="shared" si="4"/>
        <v>44184.529</v>
      </c>
      <c r="H41" s="41">
        <f t="shared" si="5"/>
        <v>2129</v>
      </c>
      <c r="I41" s="50" t="s">
        <v>211</v>
      </c>
      <c r="J41" s="51" t="s">
        <v>212</v>
      </c>
      <c r="K41" s="50">
        <v>2129</v>
      </c>
      <c r="L41" s="50" t="s">
        <v>213</v>
      </c>
      <c r="M41" s="51" t="s">
        <v>135</v>
      </c>
      <c r="N41" s="51" t="s">
        <v>136</v>
      </c>
      <c r="O41" s="52" t="s">
        <v>193</v>
      </c>
      <c r="P41" s="53" t="s">
        <v>194</v>
      </c>
    </row>
    <row r="42" spans="1:16" ht="12.75" customHeight="1">
      <c r="A42" s="41" t="str">
        <f t="shared" si="0"/>
        <v>IBVS 2841 </v>
      </c>
      <c r="B42" s="15" t="str">
        <f t="shared" si="1"/>
        <v>I</v>
      </c>
      <c r="C42" s="41">
        <f t="shared" si="2"/>
        <v>44573.16</v>
      </c>
      <c r="D42" t="str">
        <f t="shared" si="3"/>
        <v>vis</v>
      </c>
      <c r="E42">
        <f>VLOOKUP(C42,A!C$21:E$973,3,FALSE)</f>
        <v>2226.873813288147</v>
      </c>
      <c r="F42" s="15" t="s">
        <v>89</v>
      </c>
      <c r="G42" t="str">
        <f t="shared" si="4"/>
        <v>44573.16</v>
      </c>
      <c r="H42" s="41">
        <f t="shared" si="5"/>
        <v>2227</v>
      </c>
      <c r="I42" s="50" t="s">
        <v>214</v>
      </c>
      <c r="J42" s="51" t="s">
        <v>215</v>
      </c>
      <c r="K42" s="50">
        <v>2227</v>
      </c>
      <c r="L42" s="50" t="s">
        <v>216</v>
      </c>
      <c r="M42" s="51" t="s">
        <v>135</v>
      </c>
      <c r="N42" s="51" t="s">
        <v>136</v>
      </c>
      <c r="O42" s="52" t="s">
        <v>193</v>
      </c>
      <c r="P42" s="53" t="s">
        <v>194</v>
      </c>
    </row>
    <row r="43" spans="1:16" ht="12.75" customHeight="1">
      <c r="A43" s="41" t="str">
        <f aca="true" t="shared" si="6" ref="A43:A74">P43</f>
        <v> ASS 105.23 </v>
      </c>
      <c r="B43" s="15" t="str">
        <f aca="true" t="shared" si="7" ref="B43:B74">IF(H43=INT(H43),"I","II")</f>
        <v>I</v>
      </c>
      <c r="C43" s="41">
        <f aca="true" t="shared" si="8" ref="C43:C74">1*G43</f>
        <v>44827.005</v>
      </c>
      <c r="D43" t="str">
        <f aca="true" t="shared" si="9" ref="D43:D74">VLOOKUP(F43,I$1:J$5,2,FALSE)</f>
        <v>vis</v>
      </c>
      <c r="E43">
        <f>VLOOKUP(C43,A!C$21:E$973,3,FALSE)</f>
        <v>2290.882497560384</v>
      </c>
      <c r="F43" s="15" t="s">
        <v>89</v>
      </c>
      <c r="G43" t="str">
        <f aca="true" t="shared" si="10" ref="G43:G74">MID(I43,3,LEN(I43)-3)</f>
        <v>44827.005</v>
      </c>
      <c r="H43" s="41">
        <f aca="true" t="shared" si="11" ref="H43:H74">1*K43</f>
        <v>2291</v>
      </c>
      <c r="I43" s="50" t="s">
        <v>217</v>
      </c>
      <c r="J43" s="51" t="s">
        <v>218</v>
      </c>
      <c r="K43" s="50">
        <v>2291</v>
      </c>
      <c r="L43" s="50" t="s">
        <v>219</v>
      </c>
      <c r="M43" s="51" t="s">
        <v>135</v>
      </c>
      <c r="N43" s="51" t="s">
        <v>136</v>
      </c>
      <c r="O43" s="52" t="s">
        <v>198</v>
      </c>
      <c r="P43" s="52" t="s">
        <v>199</v>
      </c>
    </row>
    <row r="44" spans="1:16" ht="12.75" customHeight="1">
      <c r="A44" s="41" t="str">
        <f t="shared" si="6"/>
        <v> BBS 69 </v>
      </c>
      <c r="B44" s="15" t="str">
        <f t="shared" si="7"/>
        <v>I</v>
      </c>
      <c r="C44" s="41">
        <f t="shared" si="8"/>
        <v>45604.324</v>
      </c>
      <c r="D44" t="str">
        <f t="shared" si="9"/>
        <v>vis</v>
      </c>
      <c r="E44">
        <f>VLOOKUP(C44,A!C$21:E$973,3,FALSE)</f>
        <v>2486.888589663093</v>
      </c>
      <c r="F44" s="15" t="s">
        <v>89</v>
      </c>
      <c r="G44" t="str">
        <f t="shared" si="10"/>
        <v>45604.324</v>
      </c>
      <c r="H44" s="41">
        <f t="shared" si="11"/>
        <v>2487</v>
      </c>
      <c r="I44" s="50" t="s">
        <v>220</v>
      </c>
      <c r="J44" s="51" t="s">
        <v>221</v>
      </c>
      <c r="K44" s="50">
        <v>2487</v>
      </c>
      <c r="L44" s="50" t="s">
        <v>222</v>
      </c>
      <c r="M44" s="51" t="s">
        <v>148</v>
      </c>
      <c r="N44" s="51"/>
      <c r="O44" s="52" t="s">
        <v>223</v>
      </c>
      <c r="P44" s="52" t="s">
        <v>224</v>
      </c>
    </row>
    <row r="45" spans="1:16" ht="12.75" customHeight="1">
      <c r="A45" s="41" t="str">
        <f t="shared" si="6"/>
        <v> BRNO 27 </v>
      </c>
      <c r="B45" s="15" t="str">
        <f t="shared" si="7"/>
        <v>I</v>
      </c>
      <c r="C45" s="41">
        <f t="shared" si="8"/>
        <v>45604.354</v>
      </c>
      <c r="D45" t="str">
        <f t="shared" si="9"/>
        <v>vis</v>
      </c>
      <c r="E45">
        <f>VLOOKUP(C45,A!C$21:E$973,3,FALSE)</f>
        <v>2486.8961543601645</v>
      </c>
      <c r="F45" s="15" t="s">
        <v>89</v>
      </c>
      <c r="G45" t="str">
        <f t="shared" si="10"/>
        <v>45604.354</v>
      </c>
      <c r="H45" s="41">
        <f t="shared" si="11"/>
        <v>2487</v>
      </c>
      <c r="I45" s="50" t="s">
        <v>225</v>
      </c>
      <c r="J45" s="51" t="s">
        <v>226</v>
      </c>
      <c r="K45" s="50">
        <v>2487</v>
      </c>
      <c r="L45" s="50" t="s">
        <v>227</v>
      </c>
      <c r="M45" s="51" t="s">
        <v>148</v>
      </c>
      <c r="N45" s="51"/>
      <c r="O45" s="52" t="s">
        <v>228</v>
      </c>
      <c r="P45" s="52" t="s">
        <v>229</v>
      </c>
    </row>
    <row r="46" spans="1:16" ht="12.75" customHeight="1">
      <c r="A46" s="41" t="str">
        <f t="shared" si="6"/>
        <v> BRNO 27 </v>
      </c>
      <c r="B46" s="15" t="str">
        <f t="shared" si="7"/>
        <v>I</v>
      </c>
      <c r="C46" s="41">
        <f t="shared" si="8"/>
        <v>45941.481</v>
      </c>
      <c r="D46" t="str">
        <f t="shared" si="9"/>
        <v>vis</v>
      </c>
      <c r="E46">
        <f>VLOOKUP(C46,A!C$21:E$973,3,FALSE)</f>
        <v>2571.904942016596</v>
      </c>
      <c r="F46" s="15" t="s">
        <v>89</v>
      </c>
      <c r="G46" t="str">
        <f t="shared" si="10"/>
        <v>45941.481</v>
      </c>
      <c r="H46" s="41">
        <f t="shared" si="11"/>
        <v>2572</v>
      </c>
      <c r="I46" s="50" t="s">
        <v>230</v>
      </c>
      <c r="J46" s="51" t="s">
        <v>231</v>
      </c>
      <c r="K46" s="50">
        <v>2572</v>
      </c>
      <c r="L46" s="50" t="s">
        <v>232</v>
      </c>
      <c r="M46" s="51" t="s">
        <v>148</v>
      </c>
      <c r="N46" s="51"/>
      <c r="O46" s="52" t="s">
        <v>233</v>
      </c>
      <c r="P46" s="52" t="s">
        <v>229</v>
      </c>
    </row>
    <row r="47" spans="1:16" ht="12.75" customHeight="1">
      <c r="A47" s="41" t="str">
        <f t="shared" si="6"/>
        <v> BRNO 27 </v>
      </c>
      <c r="B47" s="15" t="str">
        <f t="shared" si="7"/>
        <v>I</v>
      </c>
      <c r="C47" s="41">
        <f t="shared" si="8"/>
        <v>45945.406</v>
      </c>
      <c r="D47" t="str">
        <f t="shared" si="9"/>
        <v>vis</v>
      </c>
      <c r="E47">
        <f>VLOOKUP(C47,A!C$21:E$973,3,FALSE)</f>
        <v>2572.894656550145</v>
      </c>
      <c r="F47" s="15" t="s">
        <v>89</v>
      </c>
      <c r="G47" t="str">
        <f t="shared" si="10"/>
        <v>45945.406</v>
      </c>
      <c r="H47" s="41">
        <f t="shared" si="11"/>
        <v>2573</v>
      </c>
      <c r="I47" s="50" t="s">
        <v>234</v>
      </c>
      <c r="J47" s="51" t="s">
        <v>235</v>
      </c>
      <c r="K47" s="50">
        <v>2573</v>
      </c>
      <c r="L47" s="50" t="s">
        <v>236</v>
      </c>
      <c r="M47" s="51" t="s">
        <v>148</v>
      </c>
      <c r="N47" s="51"/>
      <c r="O47" s="52" t="s">
        <v>228</v>
      </c>
      <c r="P47" s="52" t="s">
        <v>229</v>
      </c>
    </row>
    <row r="48" spans="1:16" ht="12.75" customHeight="1">
      <c r="A48" s="41" t="str">
        <f t="shared" si="6"/>
        <v> BRNO 27 </v>
      </c>
      <c r="B48" s="15" t="str">
        <f t="shared" si="7"/>
        <v>I</v>
      </c>
      <c r="C48" s="41">
        <f t="shared" si="8"/>
        <v>46290.468</v>
      </c>
      <c r="D48" t="str">
        <f t="shared" si="9"/>
        <v>vis</v>
      </c>
      <c r="E48">
        <f>VLOOKUP(C48,A!C$21:E$973,3,FALSE)</f>
        <v>2659.9043065820424</v>
      </c>
      <c r="F48" s="15" t="s">
        <v>89</v>
      </c>
      <c r="G48" t="str">
        <f t="shared" si="10"/>
        <v>46290.468</v>
      </c>
      <c r="H48" s="41">
        <f t="shared" si="11"/>
        <v>2660</v>
      </c>
      <c r="I48" s="50" t="s">
        <v>237</v>
      </c>
      <c r="J48" s="51" t="s">
        <v>238</v>
      </c>
      <c r="K48" s="50">
        <v>2660</v>
      </c>
      <c r="L48" s="50" t="s">
        <v>239</v>
      </c>
      <c r="M48" s="51" t="s">
        <v>148</v>
      </c>
      <c r="N48" s="51"/>
      <c r="O48" s="52" t="s">
        <v>240</v>
      </c>
      <c r="P48" s="52" t="s">
        <v>229</v>
      </c>
    </row>
    <row r="49" spans="1:16" ht="12.75" customHeight="1">
      <c r="A49" s="41" t="str">
        <f t="shared" si="6"/>
        <v> BRNO 27 </v>
      </c>
      <c r="B49" s="15" t="str">
        <f t="shared" si="7"/>
        <v>I</v>
      </c>
      <c r="C49" s="41">
        <f t="shared" si="8"/>
        <v>46290.482</v>
      </c>
      <c r="D49" t="str">
        <f t="shared" si="9"/>
        <v>vis</v>
      </c>
      <c r="E49">
        <f>VLOOKUP(C49,A!C$21:E$973,3,FALSE)</f>
        <v>2659.90783677401</v>
      </c>
      <c r="F49" s="15" t="s">
        <v>89</v>
      </c>
      <c r="G49" t="str">
        <f t="shared" si="10"/>
        <v>46290.482</v>
      </c>
      <c r="H49" s="41">
        <f t="shared" si="11"/>
        <v>2660</v>
      </c>
      <c r="I49" s="50" t="s">
        <v>241</v>
      </c>
      <c r="J49" s="51" t="s">
        <v>242</v>
      </c>
      <c r="K49" s="50">
        <v>2660</v>
      </c>
      <c r="L49" s="50" t="s">
        <v>243</v>
      </c>
      <c r="M49" s="51" t="s">
        <v>148</v>
      </c>
      <c r="N49" s="51"/>
      <c r="O49" s="52" t="s">
        <v>233</v>
      </c>
      <c r="P49" s="52" t="s">
        <v>229</v>
      </c>
    </row>
    <row r="50" spans="1:16" ht="12.75" customHeight="1">
      <c r="A50" s="41" t="str">
        <f t="shared" si="6"/>
        <v> BRNO 27 </v>
      </c>
      <c r="B50" s="15" t="str">
        <f t="shared" si="7"/>
        <v>I</v>
      </c>
      <c r="C50" s="41">
        <f t="shared" si="8"/>
        <v>46290.497</v>
      </c>
      <c r="D50" t="str">
        <f t="shared" si="9"/>
        <v>vis</v>
      </c>
      <c r="E50">
        <f>VLOOKUP(C50,A!C$21:E$973,3,FALSE)</f>
        <v>2659.9116191225457</v>
      </c>
      <c r="F50" s="15" t="s">
        <v>89</v>
      </c>
      <c r="G50" t="str">
        <f t="shared" si="10"/>
        <v>46290.497</v>
      </c>
      <c r="H50" s="41">
        <f t="shared" si="11"/>
        <v>2660</v>
      </c>
      <c r="I50" s="50" t="s">
        <v>244</v>
      </c>
      <c r="J50" s="51" t="s">
        <v>245</v>
      </c>
      <c r="K50" s="50">
        <v>2660</v>
      </c>
      <c r="L50" s="50" t="s">
        <v>246</v>
      </c>
      <c r="M50" s="51" t="s">
        <v>148</v>
      </c>
      <c r="N50" s="51"/>
      <c r="O50" s="52" t="s">
        <v>247</v>
      </c>
      <c r="P50" s="52" t="s">
        <v>229</v>
      </c>
    </row>
    <row r="51" spans="1:16" ht="12.75" customHeight="1">
      <c r="A51" s="41" t="str">
        <f t="shared" si="6"/>
        <v> VSSC 72.27 </v>
      </c>
      <c r="B51" s="15" t="str">
        <f t="shared" si="7"/>
        <v>I</v>
      </c>
      <c r="C51" s="41">
        <f t="shared" si="8"/>
        <v>47492.28</v>
      </c>
      <c r="D51" t="str">
        <f t="shared" si="9"/>
        <v>vis</v>
      </c>
      <c r="E51">
        <f>VLOOKUP(C51,A!C$21:E$973,3,FALSE)</f>
        <v>2962.9490971534033</v>
      </c>
      <c r="F51" s="15" t="s">
        <v>89</v>
      </c>
      <c r="G51" t="str">
        <f t="shared" si="10"/>
        <v>47492.280</v>
      </c>
      <c r="H51" s="41">
        <f t="shared" si="11"/>
        <v>2963</v>
      </c>
      <c r="I51" s="50" t="s">
        <v>248</v>
      </c>
      <c r="J51" s="51" t="s">
        <v>249</v>
      </c>
      <c r="K51" s="50">
        <v>2963</v>
      </c>
      <c r="L51" s="50" t="s">
        <v>250</v>
      </c>
      <c r="M51" s="51" t="s">
        <v>148</v>
      </c>
      <c r="N51" s="51"/>
      <c r="O51" s="52" t="s">
        <v>149</v>
      </c>
      <c r="P51" s="52" t="s">
        <v>251</v>
      </c>
    </row>
    <row r="52" spans="1:16" ht="12.75" customHeight="1">
      <c r="A52" s="41" t="str">
        <f t="shared" si="6"/>
        <v> BRNO 31 </v>
      </c>
      <c r="B52" s="15" t="str">
        <f t="shared" si="7"/>
        <v>I</v>
      </c>
      <c r="C52" s="41">
        <f t="shared" si="8"/>
        <v>48499.462</v>
      </c>
      <c r="D52" t="str">
        <f t="shared" si="9"/>
        <v>vis</v>
      </c>
      <c r="E52">
        <f>VLOOKUP(C52,A!C$21:E$973,3,FALSE)</f>
        <v>3216.916654689229</v>
      </c>
      <c r="F52" s="15" t="s">
        <v>89</v>
      </c>
      <c r="G52" t="str">
        <f t="shared" si="10"/>
        <v>48499.462</v>
      </c>
      <c r="H52" s="41">
        <f t="shared" si="11"/>
        <v>3217</v>
      </c>
      <c r="I52" s="50" t="s">
        <v>252</v>
      </c>
      <c r="J52" s="51" t="s">
        <v>253</v>
      </c>
      <c r="K52" s="50">
        <v>3217</v>
      </c>
      <c r="L52" s="50" t="s">
        <v>254</v>
      </c>
      <c r="M52" s="51" t="s">
        <v>148</v>
      </c>
      <c r="N52" s="51"/>
      <c r="O52" s="52" t="s">
        <v>255</v>
      </c>
      <c r="P52" s="52" t="s">
        <v>256</v>
      </c>
    </row>
    <row r="53" spans="1:16" ht="12.75" customHeight="1">
      <c r="A53" s="41" t="str">
        <f t="shared" si="6"/>
        <v>BAVM 174 </v>
      </c>
      <c r="B53" s="15" t="str">
        <f t="shared" si="7"/>
        <v>I</v>
      </c>
      <c r="C53" s="41">
        <f t="shared" si="8"/>
        <v>53277.798</v>
      </c>
      <c r="D53" t="str">
        <f t="shared" si="9"/>
        <v>vis</v>
      </c>
      <c r="E53">
        <f>VLOOKUP(C53,A!C$21:E$973,3,FALSE)</f>
        <v>4421.805466250104</v>
      </c>
      <c r="F53" s="15" t="s">
        <v>89</v>
      </c>
      <c r="G53" t="str">
        <f t="shared" si="10"/>
        <v>53277.798</v>
      </c>
      <c r="H53" s="41">
        <f t="shared" si="11"/>
        <v>4422</v>
      </c>
      <c r="I53" s="50" t="s">
        <v>257</v>
      </c>
      <c r="J53" s="51" t="s">
        <v>258</v>
      </c>
      <c r="K53" s="50">
        <v>4422</v>
      </c>
      <c r="L53" s="50" t="s">
        <v>259</v>
      </c>
      <c r="M53" s="51" t="s">
        <v>148</v>
      </c>
      <c r="N53" s="51"/>
      <c r="O53" s="52" t="s">
        <v>260</v>
      </c>
      <c r="P53" s="53" t="s">
        <v>261</v>
      </c>
    </row>
    <row r="54" spans="1:16" ht="12.75" customHeight="1">
      <c r="A54" s="41" t="str">
        <f t="shared" si="6"/>
        <v>IBVS 5843 </v>
      </c>
      <c r="B54" s="15" t="str">
        <f t="shared" si="7"/>
        <v>I</v>
      </c>
      <c r="C54" s="41">
        <f t="shared" si="8"/>
        <v>53309.6047</v>
      </c>
      <c r="D54" t="str">
        <f t="shared" si="9"/>
        <v>vis</v>
      </c>
      <c r="E54">
        <f>VLOOKUP(C54,A!C$21:E$973,3,FALSE)</f>
        <v>4429.825734595125</v>
      </c>
      <c r="F54" s="15" t="s">
        <v>89</v>
      </c>
      <c r="G54" t="str">
        <f t="shared" si="10"/>
        <v>53309.6047</v>
      </c>
      <c r="H54" s="41">
        <f t="shared" si="11"/>
        <v>4430</v>
      </c>
      <c r="I54" s="50" t="s">
        <v>262</v>
      </c>
      <c r="J54" s="51" t="s">
        <v>263</v>
      </c>
      <c r="K54" s="50">
        <v>4430</v>
      </c>
      <c r="L54" s="50" t="s">
        <v>264</v>
      </c>
      <c r="M54" s="51" t="s">
        <v>265</v>
      </c>
      <c r="N54" s="51" t="s">
        <v>266</v>
      </c>
      <c r="O54" s="52" t="s">
        <v>267</v>
      </c>
      <c r="P54" s="53" t="s">
        <v>268</v>
      </c>
    </row>
    <row r="55" spans="1:16" ht="12.75" customHeight="1">
      <c r="A55" s="41" t="str">
        <f t="shared" si="6"/>
        <v>IBVS 6114 </v>
      </c>
      <c r="B55" s="15" t="str">
        <f t="shared" si="7"/>
        <v>I</v>
      </c>
      <c r="C55" s="41">
        <f t="shared" si="8"/>
        <v>56541.56062</v>
      </c>
      <c r="D55" t="str">
        <f t="shared" si="9"/>
        <v>vis</v>
      </c>
      <c r="E55">
        <f>VLOOKUP(C55,A!C$21:E$973,3,FALSE)</f>
        <v>5244.784650725327</v>
      </c>
      <c r="F55" s="15" t="s">
        <v>89</v>
      </c>
      <c r="G55" t="str">
        <f t="shared" si="10"/>
        <v>56541.56062</v>
      </c>
      <c r="H55" s="41">
        <f t="shared" si="11"/>
        <v>5245</v>
      </c>
      <c r="I55" s="50" t="s">
        <v>269</v>
      </c>
      <c r="J55" s="51" t="s">
        <v>270</v>
      </c>
      <c r="K55" s="50" t="s">
        <v>271</v>
      </c>
      <c r="L55" s="50" t="s">
        <v>272</v>
      </c>
      <c r="M55" s="51" t="s">
        <v>265</v>
      </c>
      <c r="N55" s="51" t="s">
        <v>84</v>
      </c>
      <c r="O55" s="52" t="s">
        <v>273</v>
      </c>
      <c r="P55" s="53" t="s">
        <v>274</v>
      </c>
    </row>
    <row r="56" spans="1:16" ht="12.75" customHeight="1">
      <c r="A56" s="41" t="str">
        <f t="shared" si="6"/>
        <v>IBVS 6114 </v>
      </c>
      <c r="B56" s="15" t="str">
        <f t="shared" si="7"/>
        <v>II</v>
      </c>
      <c r="C56" s="41">
        <f t="shared" si="8"/>
        <v>56559.44636</v>
      </c>
      <c r="D56" t="str">
        <f t="shared" si="9"/>
        <v>CCD</v>
      </c>
      <c r="E56">
        <f>VLOOKUP(C56,A!C$21:E$973,3,FALSE)</f>
        <v>5249.294657558771</v>
      </c>
      <c r="F56" s="15" t="str">
        <f>LEFT(M56,1)</f>
        <v>C</v>
      </c>
      <c r="G56" t="str">
        <f t="shared" si="10"/>
        <v>56559.44636</v>
      </c>
      <c r="H56" s="41">
        <f t="shared" si="11"/>
        <v>5249.5</v>
      </c>
      <c r="I56" s="50" t="s">
        <v>275</v>
      </c>
      <c r="J56" s="51" t="s">
        <v>276</v>
      </c>
      <c r="K56" s="50" t="s">
        <v>277</v>
      </c>
      <c r="L56" s="50" t="s">
        <v>278</v>
      </c>
      <c r="M56" s="51" t="s">
        <v>265</v>
      </c>
      <c r="N56" s="51" t="s">
        <v>84</v>
      </c>
      <c r="O56" s="52" t="s">
        <v>273</v>
      </c>
      <c r="P56" s="53" t="s">
        <v>274</v>
      </c>
    </row>
    <row r="57" spans="1:16" ht="12.75" customHeight="1">
      <c r="A57" s="41" t="str">
        <f t="shared" si="6"/>
        <v>IBVS 6114 </v>
      </c>
      <c r="B57" s="15" t="str">
        <f t="shared" si="7"/>
        <v>II</v>
      </c>
      <c r="C57" s="41">
        <f t="shared" si="8"/>
        <v>56892.51119</v>
      </c>
      <c r="D57" t="str">
        <f t="shared" si="9"/>
        <v>CCD</v>
      </c>
      <c r="E57">
        <f>VLOOKUP(C57,A!C$21:E$973,3,FALSE)</f>
        <v>5333.279142365076</v>
      </c>
      <c r="F57" s="15" t="str">
        <f>LEFT(M57,1)</f>
        <v>C</v>
      </c>
      <c r="G57" t="str">
        <f t="shared" si="10"/>
        <v>56892.51119</v>
      </c>
      <c r="H57" s="41">
        <f t="shared" si="11"/>
        <v>5333.5</v>
      </c>
      <c r="I57" s="50" t="s">
        <v>279</v>
      </c>
      <c r="J57" s="51" t="s">
        <v>280</v>
      </c>
      <c r="K57" s="50" t="s">
        <v>281</v>
      </c>
      <c r="L57" s="50" t="s">
        <v>282</v>
      </c>
      <c r="M57" s="51" t="s">
        <v>265</v>
      </c>
      <c r="N57" s="51" t="s">
        <v>44</v>
      </c>
      <c r="O57" s="52" t="s">
        <v>273</v>
      </c>
      <c r="P57" s="53" t="s">
        <v>274</v>
      </c>
    </row>
    <row r="58" spans="1:16" ht="12.75" customHeight="1">
      <c r="A58" s="41" t="str">
        <f t="shared" si="6"/>
        <v>IBVS 6114 </v>
      </c>
      <c r="B58" s="15" t="str">
        <f t="shared" si="7"/>
        <v>I</v>
      </c>
      <c r="C58" s="41">
        <f t="shared" si="8"/>
        <v>56894.51652</v>
      </c>
      <c r="D58" t="str">
        <f t="shared" si="9"/>
        <v>CCD</v>
      </c>
      <c r="E58">
        <f>VLOOKUP(C58,A!C$21:E$973,3,FALSE)</f>
        <v>5333.784799497703</v>
      </c>
      <c r="F58" s="15" t="str">
        <f>LEFT(M58,1)</f>
        <v>C</v>
      </c>
      <c r="G58" t="str">
        <f t="shared" si="10"/>
        <v>56894.51652</v>
      </c>
      <c r="H58" s="41">
        <f t="shared" si="11"/>
        <v>5334</v>
      </c>
      <c r="I58" s="50" t="s">
        <v>283</v>
      </c>
      <c r="J58" s="51" t="s">
        <v>284</v>
      </c>
      <c r="K58" s="50" t="s">
        <v>285</v>
      </c>
      <c r="L58" s="50" t="s">
        <v>286</v>
      </c>
      <c r="M58" s="51" t="s">
        <v>265</v>
      </c>
      <c r="N58" s="51" t="s">
        <v>89</v>
      </c>
      <c r="O58" s="52" t="s">
        <v>273</v>
      </c>
      <c r="P58" s="53" t="s">
        <v>274</v>
      </c>
    </row>
    <row r="59" spans="1:16" ht="12.75" customHeight="1">
      <c r="A59" s="41" t="str">
        <f t="shared" si="6"/>
        <v> AN 252.394 </v>
      </c>
      <c r="B59" s="15" t="str">
        <f t="shared" si="7"/>
        <v>I</v>
      </c>
      <c r="C59" s="41">
        <f t="shared" si="8"/>
        <v>25624.238</v>
      </c>
      <c r="D59" t="str">
        <f t="shared" si="9"/>
        <v>vis</v>
      </c>
      <c r="E59">
        <f>VLOOKUP(C59,A!C$21:E$973,3,FALSE)</f>
        <v>-2551.221345557884</v>
      </c>
      <c r="F59" s="15" t="s">
        <v>89</v>
      </c>
      <c r="G59" t="str">
        <f t="shared" si="10"/>
        <v>25624.238</v>
      </c>
      <c r="H59" s="41">
        <f t="shared" si="11"/>
        <v>-2551</v>
      </c>
      <c r="I59" s="50" t="s">
        <v>287</v>
      </c>
      <c r="J59" s="51" t="s">
        <v>288</v>
      </c>
      <c r="K59" s="50">
        <v>-2551</v>
      </c>
      <c r="L59" s="50" t="s">
        <v>289</v>
      </c>
      <c r="M59" s="51" t="s">
        <v>93</v>
      </c>
      <c r="N59" s="51"/>
      <c r="O59" s="52" t="s">
        <v>122</v>
      </c>
      <c r="P59" s="52" t="s">
        <v>46</v>
      </c>
    </row>
    <row r="60" spans="1:16" ht="12.75" customHeight="1">
      <c r="A60" s="41" t="str">
        <f t="shared" si="6"/>
        <v> AN 252.394 </v>
      </c>
      <c r="B60" s="15" t="str">
        <f t="shared" si="7"/>
        <v>I</v>
      </c>
      <c r="C60" s="41">
        <f t="shared" si="8"/>
        <v>25854.397</v>
      </c>
      <c r="D60" t="str">
        <f t="shared" si="9"/>
        <v>vis</v>
      </c>
      <c r="E60">
        <f>VLOOKUP(C60,A!C$21:E$973,3,FALSE)</f>
        <v>-2493.1852417803266</v>
      </c>
      <c r="F60" s="15" t="s">
        <v>89</v>
      </c>
      <c r="G60" t="str">
        <f t="shared" si="10"/>
        <v>25854.397</v>
      </c>
      <c r="H60" s="41">
        <f t="shared" si="11"/>
        <v>-2493</v>
      </c>
      <c r="I60" s="50" t="s">
        <v>290</v>
      </c>
      <c r="J60" s="51" t="s">
        <v>291</v>
      </c>
      <c r="K60" s="50">
        <v>-2493</v>
      </c>
      <c r="L60" s="50" t="s">
        <v>292</v>
      </c>
      <c r="M60" s="51" t="s">
        <v>93</v>
      </c>
      <c r="N60" s="51"/>
      <c r="O60" s="52" t="s">
        <v>122</v>
      </c>
      <c r="P60" s="52" t="s">
        <v>46</v>
      </c>
    </row>
    <row r="61" spans="1:16" ht="12.75" customHeight="1">
      <c r="A61" s="41" t="str">
        <f t="shared" si="6"/>
        <v> AN 252.393 </v>
      </c>
      <c r="B61" s="15" t="str">
        <f t="shared" si="7"/>
        <v>I</v>
      </c>
      <c r="C61" s="41">
        <f t="shared" si="8"/>
        <v>25918.351</v>
      </c>
      <c r="D61" t="str">
        <f t="shared" si="9"/>
        <v>vis</v>
      </c>
      <c r="E61">
        <f>VLOOKUP(C61,A!C$21:E$973,3,FALSE)</f>
        <v>-2477.0588205628646</v>
      </c>
      <c r="F61" s="15" t="s">
        <v>89</v>
      </c>
      <c r="G61" t="str">
        <f t="shared" si="10"/>
        <v>25918.351</v>
      </c>
      <c r="H61" s="41">
        <f t="shared" si="11"/>
        <v>-2477</v>
      </c>
      <c r="I61" s="50" t="s">
        <v>293</v>
      </c>
      <c r="J61" s="51" t="s">
        <v>294</v>
      </c>
      <c r="K61" s="50">
        <v>-2477</v>
      </c>
      <c r="L61" s="50" t="s">
        <v>295</v>
      </c>
      <c r="M61" s="51" t="s">
        <v>93</v>
      </c>
      <c r="N61" s="51"/>
      <c r="O61" s="52" t="s">
        <v>296</v>
      </c>
      <c r="P61" s="52" t="s">
        <v>47</v>
      </c>
    </row>
    <row r="62" spans="1:16" ht="12.75" customHeight="1">
      <c r="A62" s="41" t="str">
        <f t="shared" si="6"/>
        <v> AN 252.393 </v>
      </c>
      <c r="B62" s="15" t="str">
        <f t="shared" si="7"/>
        <v>I</v>
      </c>
      <c r="C62" s="41">
        <f t="shared" si="8"/>
        <v>26191.822</v>
      </c>
      <c r="D62" t="str">
        <f t="shared" si="9"/>
        <v>vis</v>
      </c>
      <c r="E62">
        <f>VLOOKUP(C62,A!C$21:E$973,3,FALSE)</f>
        <v>-2408.101311466316</v>
      </c>
      <c r="F62" s="15" t="s">
        <v>89</v>
      </c>
      <c r="G62" t="str">
        <f t="shared" si="10"/>
        <v>26191.822</v>
      </c>
      <c r="H62" s="41">
        <f t="shared" si="11"/>
        <v>-2408</v>
      </c>
      <c r="I62" s="50" t="s">
        <v>297</v>
      </c>
      <c r="J62" s="51" t="s">
        <v>298</v>
      </c>
      <c r="K62" s="50">
        <v>-2408</v>
      </c>
      <c r="L62" s="50" t="s">
        <v>299</v>
      </c>
      <c r="M62" s="51" t="s">
        <v>93</v>
      </c>
      <c r="N62" s="51"/>
      <c r="O62" s="52" t="s">
        <v>296</v>
      </c>
      <c r="P62" s="52" t="s">
        <v>47</v>
      </c>
    </row>
    <row r="63" spans="1:16" ht="12.75" customHeight="1">
      <c r="A63" s="41" t="str">
        <f t="shared" si="6"/>
        <v> AN 252.394 </v>
      </c>
      <c r="B63" s="15" t="str">
        <f t="shared" si="7"/>
        <v>I</v>
      </c>
      <c r="C63" s="41">
        <f t="shared" si="8"/>
        <v>26350.251</v>
      </c>
      <c r="D63" t="str">
        <f t="shared" si="9"/>
        <v>vis</v>
      </c>
      <c r="E63">
        <f>VLOOKUP(C63,A!C$21:E$973,3,FALSE)</f>
        <v>-2368.152398387207</v>
      </c>
      <c r="F63" s="15" t="s">
        <v>89</v>
      </c>
      <c r="G63" t="str">
        <f t="shared" si="10"/>
        <v>26350.251</v>
      </c>
      <c r="H63" s="41">
        <f t="shared" si="11"/>
        <v>-2368</v>
      </c>
      <c r="I63" s="50" t="s">
        <v>300</v>
      </c>
      <c r="J63" s="51" t="s">
        <v>301</v>
      </c>
      <c r="K63" s="50">
        <v>-2368</v>
      </c>
      <c r="L63" s="50" t="s">
        <v>302</v>
      </c>
      <c r="M63" s="51" t="s">
        <v>93</v>
      </c>
      <c r="N63" s="51"/>
      <c r="O63" s="52" t="s">
        <v>122</v>
      </c>
      <c r="P63" s="52" t="s">
        <v>46</v>
      </c>
    </row>
    <row r="64" spans="1:16" ht="12.75" customHeight="1">
      <c r="A64" s="41" t="str">
        <f t="shared" si="6"/>
        <v> AN 252.394 </v>
      </c>
      <c r="B64" s="15" t="str">
        <f t="shared" si="7"/>
        <v>I</v>
      </c>
      <c r="C64" s="41">
        <f t="shared" si="8"/>
        <v>26707.217</v>
      </c>
      <c r="D64" t="str">
        <f t="shared" si="9"/>
        <v>vis</v>
      </c>
      <c r="E64">
        <f>VLOOKUP(C64,A!C$21:E$973,3,FALSE)</f>
        <v>-2278.1410765572564</v>
      </c>
      <c r="F64" s="15" t="s">
        <v>89</v>
      </c>
      <c r="G64" t="str">
        <f t="shared" si="10"/>
        <v>26707.217</v>
      </c>
      <c r="H64" s="41">
        <f t="shared" si="11"/>
        <v>-2278</v>
      </c>
      <c r="I64" s="50" t="s">
        <v>303</v>
      </c>
      <c r="J64" s="51" t="s">
        <v>304</v>
      </c>
      <c r="K64" s="50">
        <v>-2278</v>
      </c>
      <c r="L64" s="50" t="s">
        <v>305</v>
      </c>
      <c r="M64" s="51" t="s">
        <v>93</v>
      </c>
      <c r="N64" s="51"/>
      <c r="O64" s="52" t="s">
        <v>122</v>
      </c>
      <c r="P64" s="52" t="s">
        <v>46</v>
      </c>
    </row>
    <row r="65" spans="1:16" ht="12.75" customHeight="1">
      <c r="A65" s="41" t="str">
        <f t="shared" si="6"/>
        <v> AN 252.393 </v>
      </c>
      <c r="B65" s="15" t="str">
        <f t="shared" si="7"/>
        <v>II</v>
      </c>
      <c r="C65" s="41">
        <f t="shared" si="8"/>
        <v>26955.427</v>
      </c>
      <c r="D65" t="str">
        <f t="shared" si="9"/>
        <v>vis</v>
      </c>
      <c r="E65">
        <f>VLOOKUP(C65,A!C$21:E$973,3,FALSE)</f>
        <v>-2215.553294551654</v>
      </c>
      <c r="F65" s="15" t="s">
        <v>89</v>
      </c>
      <c r="G65" t="str">
        <f t="shared" si="10"/>
        <v>26955.427</v>
      </c>
      <c r="H65" s="41">
        <f t="shared" si="11"/>
        <v>-2215.5</v>
      </c>
      <c r="I65" s="50" t="s">
        <v>306</v>
      </c>
      <c r="J65" s="51" t="s">
        <v>307</v>
      </c>
      <c r="K65" s="50">
        <v>-2215.5</v>
      </c>
      <c r="L65" s="50" t="s">
        <v>308</v>
      </c>
      <c r="M65" s="51" t="s">
        <v>93</v>
      </c>
      <c r="N65" s="51"/>
      <c r="O65" s="52" t="s">
        <v>296</v>
      </c>
      <c r="P65" s="52" t="s">
        <v>47</v>
      </c>
    </row>
    <row r="66" spans="1:16" ht="12.75" customHeight="1">
      <c r="A66" s="41" t="str">
        <f t="shared" si="6"/>
        <v> AN 252.394 </v>
      </c>
      <c r="B66" s="15" t="str">
        <f t="shared" si="7"/>
        <v>I</v>
      </c>
      <c r="C66" s="41">
        <f t="shared" si="8"/>
        <v>27369.369</v>
      </c>
      <c r="D66" t="str">
        <f t="shared" si="9"/>
        <v>vis</v>
      </c>
      <c r="E66">
        <f>VLOOKUP(C66,A!C$21:E$973,3,FALSE)</f>
        <v>-2111.1751000431195</v>
      </c>
      <c r="F66" s="15" t="s">
        <v>89</v>
      </c>
      <c r="G66" t="str">
        <f t="shared" si="10"/>
        <v>27369.369</v>
      </c>
      <c r="H66" s="41">
        <f t="shared" si="11"/>
        <v>-2111</v>
      </c>
      <c r="I66" s="50" t="s">
        <v>309</v>
      </c>
      <c r="J66" s="51" t="s">
        <v>310</v>
      </c>
      <c r="K66" s="50">
        <v>-2111</v>
      </c>
      <c r="L66" s="50" t="s">
        <v>311</v>
      </c>
      <c r="M66" s="51" t="s">
        <v>93</v>
      </c>
      <c r="N66" s="51"/>
      <c r="O66" s="52" t="s">
        <v>122</v>
      </c>
      <c r="P66" s="52" t="s">
        <v>46</v>
      </c>
    </row>
    <row r="67" spans="1:16" ht="12.75" customHeight="1">
      <c r="A67" s="41" t="str">
        <f t="shared" si="6"/>
        <v> AN 252.394 </v>
      </c>
      <c r="B67" s="15" t="str">
        <f t="shared" si="7"/>
        <v>I</v>
      </c>
      <c r="C67" s="41">
        <f t="shared" si="8"/>
        <v>27397.219</v>
      </c>
      <c r="D67" t="str">
        <f t="shared" si="9"/>
        <v>vis</v>
      </c>
      <c r="E67">
        <f>VLOOKUP(C67,A!C$21:E$973,3,FALSE)</f>
        <v>-2104.1525395948856</v>
      </c>
      <c r="F67" s="15" t="s">
        <v>89</v>
      </c>
      <c r="G67" t="str">
        <f t="shared" si="10"/>
        <v>27397.219</v>
      </c>
      <c r="H67" s="41">
        <f t="shared" si="11"/>
        <v>-2104</v>
      </c>
      <c r="I67" s="50" t="s">
        <v>312</v>
      </c>
      <c r="J67" s="51" t="s">
        <v>313</v>
      </c>
      <c r="K67" s="50">
        <v>-2104</v>
      </c>
      <c r="L67" s="50" t="s">
        <v>314</v>
      </c>
      <c r="M67" s="51" t="s">
        <v>93</v>
      </c>
      <c r="N67" s="51"/>
      <c r="O67" s="52" t="s">
        <v>122</v>
      </c>
      <c r="P67" s="52" t="s">
        <v>46</v>
      </c>
    </row>
    <row r="68" spans="1:16" ht="12.75" customHeight="1">
      <c r="A68" s="41" t="str">
        <f t="shared" si="6"/>
        <v> AN 252.394 </v>
      </c>
      <c r="B68" s="15" t="str">
        <f t="shared" si="7"/>
        <v>I</v>
      </c>
      <c r="C68" s="41">
        <f t="shared" si="8"/>
        <v>27397.29</v>
      </c>
      <c r="D68" t="str">
        <f t="shared" si="9"/>
        <v>vis</v>
      </c>
      <c r="E68">
        <f>VLOOKUP(C68,A!C$21:E$973,3,FALSE)</f>
        <v>-2104.1346364784827</v>
      </c>
      <c r="F68" s="15" t="s">
        <v>89</v>
      </c>
      <c r="G68" t="str">
        <f t="shared" si="10"/>
        <v>27397.290</v>
      </c>
      <c r="H68" s="41">
        <f t="shared" si="11"/>
        <v>-2104</v>
      </c>
      <c r="I68" s="50" t="s">
        <v>315</v>
      </c>
      <c r="J68" s="51" t="s">
        <v>316</v>
      </c>
      <c r="K68" s="50">
        <v>-2104</v>
      </c>
      <c r="L68" s="50" t="s">
        <v>317</v>
      </c>
      <c r="M68" s="51" t="s">
        <v>93</v>
      </c>
      <c r="N68" s="51"/>
      <c r="O68" s="52" t="s">
        <v>122</v>
      </c>
      <c r="P68" s="52" t="s">
        <v>46</v>
      </c>
    </row>
    <row r="69" spans="1:16" ht="12.75" customHeight="1">
      <c r="A69" s="41" t="str">
        <f t="shared" si="6"/>
        <v> AN 252.394 </v>
      </c>
      <c r="B69" s="15" t="str">
        <f t="shared" si="7"/>
        <v>I</v>
      </c>
      <c r="C69" s="41">
        <f t="shared" si="8"/>
        <v>27413.255</v>
      </c>
      <c r="D69" t="str">
        <f t="shared" si="9"/>
        <v>vis</v>
      </c>
      <c r="E69">
        <f>VLOOKUP(C69,A!C$21:E$973,3,FALSE)</f>
        <v>-2100.10895685349</v>
      </c>
      <c r="F69" s="15" t="s">
        <v>89</v>
      </c>
      <c r="G69" t="str">
        <f t="shared" si="10"/>
        <v>27413.255</v>
      </c>
      <c r="H69" s="41">
        <f t="shared" si="11"/>
        <v>-2100</v>
      </c>
      <c r="I69" s="50" t="s">
        <v>318</v>
      </c>
      <c r="J69" s="51" t="s">
        <v>319</v>
      </c>
      <c r="K69" s="50">
        <v>-2100</v>
      </c>
      <c r="L69" s="50" t="s">
        <v>320</v>
      </c>
      <c r="M69" s="51" t="s">
        <v>93</v>
      </c>
      <c r="N69" s="51"/>
      <c r="O69" s="52" t="s">
        <v>122</v>
      </c>
      <c r="P69" s="52" t="s">
        <v>46</v>
      </c>
    </row>
    <row r="70" spans="1:16" ht="12.75" customHeight="1">
      <c r="A70" s="41" t="str">
        <f t="shared" si="6"/>
        <v> HA 113.76 </v>
      </c>
      <c r="B70" s="15" t="str">
        <f t="shared" si="7"/>
        <v>I</v>
      </c>
      <c r="C70" s="41">
        <f t="shared" si="8"/>
        <v>28000.25</v>
      </c>
      <c r="D70" t="str">
        <f t="shared" si="9"/>
        <v>vis</v>
      </c>
      <c r="E70">
        <f>VLOOKUP(C70,A!C$21:E$973,3,FALSE)</f>
        <v>-1952.0943115999592</v>
      </c>
      <c r="F70" s="15" t="s">
        <v>89</v>
      </c>
      <c r="G70" t="str">
        <f t="shared" si="10"/>
        <v>28000.250</v>
      </c>
      <c r="H70" s="41">
        <f t="shared" si="11"/>
        <v>-1952</v>
      </c>
      <c r="I70" s="50" t="s">
        <v>321</v>
      </c>
      <c r="J70" s="51" t="s">
        <v>322</v>
      </c>
      <c r="K70" s="50">
        <v>-1952</v>
      </c>
      <c r="L70" s="50" t="s">
        <v>323</v>
      </c>
      <c r="M70" s="51" t="s">
        <v>129</v>
      </c>
      <c r="N70" s="51"/>
      <c r="O70" s="52" t="s">
        <v>130</v>
      </c>
      <c r="P70" s="52" t="s">
        <v>49</v>
      </c>
    </row>
    <row r="71" spans="1:16" ht="12.75" customHeight="1">
      <c r="A71" s="41" t="str">
        <f t="shared" si="6"/>
        <v> AJ 63.302 </v>
      </c>
      <c r="B71" s="15" t="str">
        <f t="shared" si="7"/>
        <v>I</v>
      </c>
      <c r="C71" s="41">
        <f t="shared" si="8"/>
        <v>36114.565</v>
      </c>
      <c r="D71" t="str">
        <f t="shared" si="9"/>
        <v>vis</v>
      </c>
      <c r="E71">
        <f>VLOOKUP(C71,A!C$21:E$973,3,FALSE)</f>
        <v>93.9835190466464</v>
      </c>
      <c r="F71" s="15" t="s">
        <v>89</v>
      </c>
      <c r="G71" t="str">
        <f t="shared" si="10"/>
        <v>36114.565</v>
      </c>
      <c r="H71" s="41">
        <f t="shared" si="11"/>
        <v>94</v>
      </c>
      <c r="I71" s="50" t="s">
        <v>324</v>
      </c>
      <c r="J71" s="51" t="s">
        <v>325</v>
      </c>
      <c r="K71" s="50">
        <v>94</v>
      </c>
      <c r="L71" s="50" t="s">
        <v>326</v>
      </c>
      <c r="M71" s="51" t="s">
        <v>135</v>
      </c>
      <c r="N71" s="51" t="s">
        <v>136</v>
      </c>
      <c r="O71" s="52" t="s">
        <v>327</v>
      </c>
      <c r="P71" s="52" t="s">
        <v>51</v>
      </c>
    </row>
    <row r="72" spans="1:16" ht="12.75" customHeight="1">
      <c r="A72" s="41" t="str">
        <f t="shared" si="6"/>
        <v> BRNO 12 </v>
      </c>
      <c r="B72" s="15" t="str">
        <f t="shared" si="7"/>
        <v>I</v>
      </c>
      <c r="C72" s="41">
        <f t="shared" si="8"/>
        <v>40837.367</v>
      </c>
      <c r="D72" t="str">
        <f t="shared" si="9"/>
        <v>vis</v>
      </c>
      <c r="E72">
        <f>VLOOKUP(C72,A!C$21:E$973,3,FALSE)</f>
        <v>1284.869067701516</v>
      </c>
      <c r="F72" s="15" t="s">
        <v>89</v>
      </c>
      <c r="G72" t="str">
        <f t="shared" si="10"/>
        <v>40837.367</v>
      </c>
      <c r="H72" s="41">
        <f t="shared" si="11"/>
        <v>1285</v>
      </c>
      <c r="I72" s="50" t="s">
        <v>328</v>
      </c>
      <c r="J72" s="51" t="s">
        <v>329</v>
      </c>
      <c r="K72" s="50">
        <v>1285</v>
      </c>
      <c r="L72" s="50" t="s">
        <v>330</v>
      </c>
      <c r="M72" s="51" t="s">
        <v>129</v>
      </c>
      <c r="N72" s="51"/>
      <c r="O72" s="52" t="s">
        <v>331</v>
      </c>
      <c r="P72" s="52" t="s">
        <v>52</v>
      </c>
    </row>
    <row r="73" spans="1:16" ht="12.75" customHeight="1">
      <c r="A73" s="41" t="str">
        <f t="shared" si="6"/>
        <v> ASPC </v>
      </c>
      <c r="B73" s="15" t="str">
        <f t="shared" si="7"/>
        <v>I</v>
      </c>
      <c r="C73" s="41">
        <f t="shared" si="8"/>
        <v>49197.6552</v>
      </c>
      <c r="D73" t="str">
        <f t="shared" si="9"/>
        <v>vis</v>
      </c>
      <c r="E73">
        <f>VLOOKUP(C73,A!C$21:E$973,3,FALSE)</f>
        <v>3392.9706565400584</v>
      </c>
      <c r="F73" s="15" t="s">
        <v>89</v>
      </c>
      <c r="G73" t="str">
        <f t="shared" si="10"/>
        <v>49197.6552</v>
      </c>
      <c r="H73" s="41">
        <f t="shared" si="11"/>
        <v>3393</v>
      </c>
      <c r="I73" s="50" t="s">
        <v>332</v>
      </c>
      <c r="J73" s="51" t="s">
        <v>333</v>
      </c>
      <c r="K73" s="50">
        <v>3393</v>
      </c>
      <c r="L73" s="50" t="s">
        <v>334</v>
      </c>
      <c r="M73" s="51" t="s">
        <v>135</v>
      </c>
      <c r="N73" s="51" t="s">
        <v>136</v>
      </c>
      <c r="O73" s="52" t="s">
        <v>335</v>
      </c>
      <c r="P73" s="52" t="s">
        <v>74</v>
      </c>
    </row>
    <row r="74" spans="1:16" ht="12.75" customHeight="1">
      <c r="A74" s="41" t="str">
        <f t="shared" si="6"/>
        <v> BRNO 32 </v>
      </c>
      <c r="B74" s="15" t="str">
        <f t="shared" si="7"/>
        <v>I</v>
      </c>
      <c r="C74" s="41">
        <f t="shared" si="8"/>
        <v>50319.4373</v>
      </c>
      <c r="D74" t="str">
        <f t="shared" si="9"/>
        <v>vis</v>
      </c>
      <c r="E74">
        <f>VLOOKUP(C74,A!C$21:E$973,3,FALSE)</f>
        <v>3675.8353821054557</v>
      </c>
      <c r="F74" s="15" t="s">
        <v>89</v>
      </c>
      <c r="G74" t="str">
        <f t="shared" si="10"/>
        <v>50319.4373</v>
      </c>
      <c r="H74" s="41">
        <f t="shared" si="11"/>
        <v>3676</v>
      </c>
      <c r="I74" s="50" t="s">
        <v>336</v>
      </c>
      <c r="J74" s="51" t="s">
        <v>337</v>
      </c>
      <c r="K74" s="50">
        <v>3676</v>
      </c>
      <c r="L74" s="50" t="s">
        <v>338</v>
      </c>
      <c r="M74" s="51" t="s">
        <v>148</v>
      </c>
      <c r="N74" s="51"/>
      <c r="O74" s="52" t="s">
        <v>339</v>
      </c>
      <c r="P74" s="52" t="s">
        <v>75</v>
      </c>
    </row>
    <row r="75" spans="1:16" ht="12.75" customHeight="1">
      <c r="A75" s="41" t="str">
        <f aca="true" t="shared" si="12" ref="A75:A80">P75</f>
        <v> BRNO 32 </v>
      </c>
      <c r="B75" s="15" t="str">
        <f aca="true" t="shared" si="13" ref="B75:B80">IF(H75=INT(H75),"I","II")</f>
        <v>I</v>
      </c>
      <c r="C75" s="41">
        <f aca="true" t="shared" si="14" ref="C75:C80">1*G75</f>
        <v>50712.3814</v>
      </c>
      <c r="D75" t="str">
        <f aca="true" t="shared" si="15" ref="D75:D80">VLOOKUP(F75,I$1:J$5,2,FALSE)</f>
        <v>vis</v>
      </c>
      <c r="E75">
        <f>VLOOKUP(C75,A!C$21:E$973,3,FALSE)</f>
        <v>3774.918818192591</v>
      </c>
      <c r="F75" s="15" t="s">
        <v>89</v>
      </c>
      <c r="G75" t="str">
        <f aca="true" t="shared" si="16" ref="G75:G80">MID(I75,3,LEN(I75)-3)</f>
        <v>50712.3814</v>
      </c>
      <c r="H75" s="41">
        <f aca="true" t="shared" si="17" ref="H75:H80">1*K75</f>
        <v>3775</v>
      </c>
      <c r="I75" s="50" t="s">
        <v>340</v>
      </c>
      <c r="J75" s="51" t="s">
        <v>341</v>
      </c>
      <c r="K75" s="50">
        <v>3775</v>
      </c>
      <c r="L75" s="50" t="s">
        <v>342</v>
      </c>
      <c r="M75" s="51" t="s">
        <v>148</v>
      </c>
      <c r="N75" s="51"/>
      <c r="O75" s="52" t="s">
        <v>343</v>
      </c>
      <c r="P75" s="52" t="s">
        <v>75</v>
      </c>
    </row>
    <row r="76" spans="1:16" ht="12.75" customHeight="1">
      <c r="A76" s="41" t="str">
        <f t="shared" si="12"/>
        <v> BRNO 32 </v>
      </c>
      <c r="B76" s="15" t="str">
        <f t="shared" si="13"/>
        <v>I</v>
      </c>
      <c r="C76" s="41">
        <f t="shared" si="14"/>
        <v>50712.3828</v>
      </c>
      <c r="D76" t="str">
        <f t="shared" si="15"/>
        <v>vis</v>
      </c>
      <c r="E76">
        <f>VLOOKUP(C76,A!C$21:E$973,3,FALSE)</f>
        <v>3774.919171211788</v>
      </c>
      <c r="F76" s="15" t="s">
        <v>89</v>
      </c>
      <c r="G76" t="str">
        <f t="shared" si="16"/>
        <v>50712.3828</v>
      </c>
      <c r="H76" s="41">
        <f t="shared" si="17"/>
        <v>3775</v>
      </c>
      <c r="I76" s="50" t="s">
        <v>344</v>
      </c>
      <c r="J76" s="51" t="s">
        <v>345</v>
      </c>
      <c r="K76" s="50">
        <v>3775</v>
      </c>
      <c r="L76" s="50" t="s">
        <v>346</v>
      </c>
      <c r="M76" s="51" t="s">
        <v>148</v>
      </c>
      <c r="N76" s="51"/>
      <c r="O76" s="52" t="s">
        <v>347</v>
      </c>
      <c r="P76" s="52" t="s">
        <v>75</v>
      </c>
    </row>
    <row r="77" spans="1:16" ht="12.75" customHeight="1">
      <c r="A77" s="41" t="str">
        <f t="shared" si="12"/>
        <v>BAVM 171 </v>
      </c>
      <c r="B77" s="15" t="str">
        <f t="shared" si="13"/>
        <v>I</v>
      </c>
      <c r="C77" s="41">
        <f t="shared" si="14"/>
        <v>52877.32</v>
      </c>
      <c r="D77" t="str">
        <f t="shared" si="15"/>
        <v>vis</v>
      </c>
      <c r="E77">
        <f>VLOOKUP(C77,A!C$21:E$973,3,FALSE)</f>
        <v>4320.822307787351</v>
      </c>
      <c r="F77" s="15" t="s">
        <v>89</v>
      </c>
      <c r="G77" t="str">
        <f t="shared" si="16"/>
        <v>52877.32</v>
      </c>
      <c r="H77" s="41">
        <f t="shared" si="17"/>
        <v>4321</v>
      </c>
      <c r="I77" s="50" t="s">
        <v>348</v>
      </c>
      <c r="J77" s="51" t="s">
        <v>349</v>
      </c>
      <c r="K77" s="50">
        <v>4321</v>
      </c>
      <c r="L77" s="50" t="s">
        <v>350</v>
      </c>
      <c r="M77" s="51" t="s">
        <v>148</v>
      </c>
      <c r="N77" s="51"/>
      <c r="O77" s="52" t="s">
        <v>260</v>
      </c>
      <c r="P77" s="53" t="s">
        <v>76</v>
      </c>
    </row>
    <row r="78" spans="1:16" ht="12.75" customHeight="1">
      <c r="A78" s="41" t="str">
        <f t="shared" si="12"/>
        <v>VSB 53 </v>
      </c>
      <c r="B78" s="15" t="str">
        <f t="shared" si="13"/>
        <v>I</v>
      </c>
      <c r="C78" s="41">
        <f t="shared" si="14"/>
        <v>55827.75</v>
      </c>
      <c r="D78" t="str">
        <f t="shared" si="15"/>
        <v>vis</v>
      </c>
      <c r="E78">
        <f>VLOOKUP(C78,A!C$21:E$973,3,FALSE)</f>
        <v>5064.792613829778</v>
      </c>
      <c r="F78" s="15" t="s">
        <v>89</v>
      </c>
      <c r="G78" t="str">
        <f t="shared" si="16"/>
        <v>55827.750</v>
      </c>
      <c r="H78" s="41">
        <f t="shared" si="17"/>
        <v>5065</v>
      </c>
      <c r="I78" s="50" t="s">
        <v>351</v>
      </c>
      <c r="J78" s="51" t="s">
        <v>352</v>
      </c>
      <c r="K78" s="50" t="s">
        <v>353</v>
      </c>
      <c r="L78" s="50" t="s">
        <v>354</v>
      </c>
      <c r="M78" s="51" t="s">
        <v>265</v>
      </c>
      <c r="N78" s="51" t="s">
        <v>89</v>
      </c>
      <c r="O78" s="52" t="s">
        <v>355</v>
      </c>
      <c r="P78" s="53" t="s">
        <v>79</v>
      </c>
    </row>
    <row r="79" spans="1:16" ht="12.75" customHeight="1">
      <c r="A79" s="41" t="str">
        <f t="shared" si="12"/>
        <v>VSB 53 </v>
      </c>
      <c r="B79" s="15" t="str">
        <f t="shared" si="13"/>
        <v>I</v>
      </c>
      <c r="C79" s="41">
        <f t="shared" si="14"/>
        <v>55835.6804</v>
      </c>
      <c r="D79" t="str">
        <f t="shared" si="15"/>
        <v>vis</v>
      </c>
      <c r="E79">
        <f>VLOOKUP(C79,A!C$21:E$973,3,FALSE)</f>
        <v>5066.792316285027</v>
      </c>
      <c r="F79" s="15" t="s">
        <v>89</v>
      </c>
      <c r="G79" t="str">
        <f t="shared" si="16"/>
        <v>55835.6804</v>
      </c>
      <c r="H79" s="41">
        <f t="shared" si="17"/>
        <v>5067</v>
      </c>
      <c r="I79" s="50" t="s">
        <v>356</v>
      </c>
      <c r="J79" s="51" t="s">
        <v>357</v>
      </c>
      <c r="K79" s="50" t="s">
        <v>358</v>
      </c>
      <c r="L79" s="50" t="s">
        <v>359</v>
      </c>
      <c r="M79" s="51" t="s">
        <v>265</v>
      </c>
      <c r="N79" s="51" t="s">
        <v>89</v>
      </c>
      <c r="O79" s="52" t="s">
        <v>355</v>
      </c>
      <c r="P79" s="53" t="s">
        <v>79</v>
      </c>
    </row>
    <row r="80" spans="1:16" ht="12.75" customHeight="1">
      <c r="A80" s="41" t="str">
        <f t="shared" si="12"/>
        <v>OEJV 0162 </v>
      </c>
      <c r="B80" s="15" t="str">
        <f t="shared" si="13"/>
        <v>I</v>
      </c>
      <c r="C80" s="41">
        <f t="shared" si="14"/>
        <v>56545.529</v>
      </c>
      <c r="D80" t="str">
        <f t="shared" si="15"/>
        <v>vis</v>
      </c>
      <c r="E80">
        <f>VLOOKUP(C80,A!C$21:E$973,3,FALSE)</f>
        <v>5245.785303810842</v>
      </c>
      <c r="F80" s="15" t="s">
        <v>89</v>
      </c>
      <c r="G80" t="str">
        <f t="shared" si="16"/>
        <v>56545.529</v>
      </c>
      <c r="H80" s="41">
        <f t="shared" si="17"/>
        <v>5246</v>
      </c>
      <c r="I80" s="50" t="s">
        <v>360</v>
      </c>
      <c r="J80" s="51" t="s">
        <v>361</v>
      </c>
      <c r="K80" s="50" t="s">
        <v>362</v>
      </c>
      <c r="L80" s="50" t="s">
        <v>363</v>
      </c>
      <c r="M80" s="51" t="s">
        <v>265</v>
      </c>
      <c r="N80" s="51" t="s">
        <v>364</v>
      </c>
      <c r="O80" s="52" t="s">
        <v>365</v>
      </c>
      <c r="P80" s="53" t="s">
        <v>366</v>
      </c>
    </row>
  </sheetData>
  <sheetProtection selectLockedCells="1" selectUnlockedCells="1"/>
  <hyperlinks>
    <hyperlink ref="P30" r:id="rId1" display="IBVS 1297 "/>
    <hyperlink ref="P34" r:id="rId2" display="IBVS 1427 "/>
    <hyperlink ref="P36" r:id="rId3" display="IBVS 2841 "/>
    <hyperlink ref="P38" r:id="rId4" display="IBVS 1741 "/>
    <hyperlink ref="P41" r:id="rId5" display="IBVS 2841 "/>
    <hyperlink ref="P42" r:id="rId6" display="IBVS 2841 "/>
    <hyperlink ref="P53" r:id="rId7" display="BAVM 174 "/>
    <hyperlink ref="P54" r:id="rId8" display="IBVS 5843 "/>
    <hyperlink ref="P55" r:id="rId9" display="IBVS 6114 "/>
    <hyperlink ref="P56" r:id="rId10" display="IBVS 6114 "/>
    <hyperlink ref="P57" r:id="rId11" display="IBVS 6114 "/>
    <hyperlink ref="P58" r:id="rId12" display="IBVS 6114 "/>
    <hyperlink ref="P77" r:id="rId13" display="BAVM 171 "/>
    <hyperlink ref="P78" r:id="rId14" display="VSB 53 "/>
    <hyperlink ref="P79" r:id="rId15" display="VSB 53 "/>
    <hyperlink ref="P80" r:id="rId16" display="OEJV 0162 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