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32760" windowWidth="7410" windowHeight="96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<sst xmlns="http://schemas.openxmlformats.org/spreadsheetml/2006/main" count="46" uniqueCount="44">
  <si>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</si>
  <si>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</si>
  <si>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</si>
  <si>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</si>
  <si>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</si>
  <si>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</si>
  <si>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</si>
  <si>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</si>
  <si>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</si>
  <si>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</si>
  <si>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</si>
  <si>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</si>
  <si>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</si>
  <si>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</si>
  <si>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</si>
  <si>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</si>
  <si>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</si>
  <si>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</si>
  <si>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</si>
  <si>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</si>
  <si>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</si>
  <si>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</si>
  <si>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</si>
  <si>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</si>
  <si>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</si>
  <si>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</si>
  <si>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</si>
  <si>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</si>
  <si>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</si>
  <si>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</si>
  <si>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</si>
  <si>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</si>
  <si>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</si>
  <si>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</si>
  <si>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</si>
  <si>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</si>
  <si>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</si>
  <si>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</t>
  </si>
  <si>
    <t>J.M. Kreiner, 2004, Acta Astronomica, vol. 54, pp 207-210.</t>
  </si>
  <si>
    <t>Kreiner</t>
  </si>
  <si>
    <t>Kreiner Eph.</t>
  </si>
  <si>
    <t xml:space="preserve">BR Pup / GSC 6544-0846               </t>
  </si>
  <si>
    <t xml:space="preserve">EB/KE     </t>
  </si>
  <si>
    <t>IBVS 5603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</si>
</sst>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11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 Pup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plus>
            <c:min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A!$H$21:$H$982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A!$I$21:$I$982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A!$J$21:$J$982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A!$K$21:$K$982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A!$L$21:$L$982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A!$M$21:$M$982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A!$N$21:$N$982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A!$F$21:$F$982</c:f>
              <c:numCache/>
            </c:numRef>
          </c:xVal>
          <c:yVal>
            <c:numRef>
              <c:f>A!$O$21:$O$982</c:f>
              <c:numCache/>
            </c:numRef>
          </c:yVal>
          <c:smooth val="0"/>
        </c:ser>
        <c:axId val="44344234"/>
        <c:axId val="63553787"/>
      </c:scatterChart>
      <c:valAx>
        <c:axId val="4434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53787"/>
        <c:crosses val="autoZero"/>
        <c:crossBetween val="midCat"/>
        <c:dispUnits/>
      </c:valAx>
      <c:valAx>
        <c:axId val="63553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4423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075"/>
          <c:y val="0.93375"/>
          <c:w val="0.676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23"/>
  <sheetViews>
    <sheetView tabSelected="1" zoomScalePageLayoutView="0" workbookViewId="0" topLeftCell="A1">
      <selection activeCell="E4" sqref="E4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8" ht="20.25">
      <c r="A1" s="1" t="s">
        <v>41</v>
      </c>
      <c r="F1" s="3">
        <v>52501.3294</v>
      </c>
      <c r="G1" s="3">
        <v>1.339585</v>
      </c>
      <c r="H1" s="3" t="s">
        <v>42</v>
      </c>
    </row>
    <row r="2" spans="1:4" ht="12.75">
      <c r="A2" t="s">
        <v>23</v>
      </c>
      <c r="B2" t="str">
        <f>H1</f>
        <v>EB/KE     </v>
      </c>
      <c r="C2" s="3"/>
      <c r="D2" s="3"/>
    </row>
    <row r="3" ht="13.5" thickBot="1"/>
    <row r="4" spans="1:4" ht="14.25" thickBot="1" thickTop="1">
      <c r="A4" s="5" t="s">
        <v>40</v>
      </c>
      <c r="C4" s="8">
        <f>F1</f>
        <v>52501.3294</v>
      </c>
      <c r="D4" s="9">
        <f>G1</f>
        <v>1.339585</v>
      </c>
    </row>
    <row r="5" ht="12.75">
      <c r="C5" s="31" t="s">
        <v>38</v>
      </c>
    </row>
    <row r="6" ht="12.75">
      <c r="A6" s="5" t="s">
        <v>0</v>
      </c>
    </row>
    <row r="7" spans="1:3" ht="12.75">
      <c r="A7" t="s">
        <v>1</v>
      </c>
      <c r="C7">
        <f>C4</f>
        <v>52501.3294</v>
      </c>
    </row>
    <row r="8" spans="1:4" ht="12.75">
      <c r="A8" t="s">
        <v>2</v>
      </c>
      <c r="C8">
        <f>D4</f>
        <v>1.339585</v>
      </c>
      <c r="D8" s="30"/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14</v>
      </c>
      <c r="B11" s="12"/>
      <c r="C11" s="24">
        <f ca="1">INTERCEPT(INDIRECT($G$11):G975,INDIRECT($F$11):F975)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15</v>
      </c>
      <c r="B12" s="12"/>
      <c r="C12" s="24">
        <f ca="1">SLOPE(INDIRECT($G$11):G975,INDIRECT($F$11):F975)</f>
        <v>-3.0539273341696225E-06</v>
      </c>
      <c r="D12" s="3"/>
      <c r="E12" s="12"/>
    </row>
    <row r="13" spans="1:5" ht="12.75">
      <c r="A13" s="12" t="s">
        <v>18</v>
      </c>
      <c r="B13" s="12"/>
      <c r="C13" s="3" t="s">
        <v>12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16</v>
      </c>
      <c r="B15" s="12"/>
      <c r="C15" s="15">
        <f>(C7+C11)+(C8+C12)*INT(MAX(F21:F3516))</f>
        <v>53071.991309026955</v>
      </c>
      <c r="D15" s="16" t="s">
        <v>32</v>
      </c>
      <c r="E15" s="17">
        <f ca="1">TODAY()+15018.5-B9/24</f>
        <v>59906.5</v>
      </c>
    </row>
    <row r="16" spans="1:5" ht="12.75">
      <c r="A16" s="18" t="s">
        <v>3</v>
      </c>
      <c r="B16" s="12"/>
      <c r="C16" s="19">
        <f>+C8+C12</f>
        <v>1.339581946072666</v>
      </c>
      <c r="D16" s="16" t="s">
        <v>33</v>
      </c>
      <c r="E16" s="17">
        <f>ROUND(2*(E15-C15)/C16,0)/2+1</f>
        <v>5103</v>
      </c>
    </row>
    <row r="17" spans="1:5" ht="13.5" thickBot="1">
      <c r="A17" s="16" t="s">
        <v>29</v>
      </c>
      <c r="B17" s="12"/>
      <c r="C17" s="12">
        <f>COUNT(C21:C2174)</f>
        <v>2</v>
      </c>
      <c r="D17" s="16" t="s">
        <v>34</v>
      </c>
      <c r="E17" s="20">
        <f>+C15+C16*E16-15018.5-C9/24</f>
        <v>44889.77381316911</v>
      </c>
    </row>
    <row r="18" spans="1:5" ht="14.25" thickBot="1" thickTop="1">
      <c r="A18" s="18" t="s">
        <v>4</v>
      </c>
      <c r="B18" s="12"/>
      <c r="C18" s="21">
        <f>+C15</f>
        <v>53071.991309026955</v>
      </c>
      <c r="D18" s="22">
        <f>+C16</f>
        <v>1.339581946072666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39</v>
      </c>
      <c r="I20" s="7" t="s">
        <v>28</v>
      </c>
      <c r="J20" s="7" t="s">
        <v>17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13</v>
      </c>
    </row>
    <row r="21" spans="1:17" ht="12.75">
      <c r="A21" s="33" t="s">
        <v>39</v>
      </c>
      <c r="B21" s="32" t="s">
        <v>37</v>
      </c>
      <c r="C21" s="33">
        <v>52501.3294</v>
      </c>
      <c r="D21" s="29"/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37482.8294</v>
      </c>
    </row>
    <row r="22" spans="1:17" ht="12.75">
      <c r="A22" s="34" t="s">
        <v>43</v>
      </c>
      <c r="B22" s="35" t="s">
        <v>37</v>
      </c>
      <c r="C22" s="36">
        <v>53072.6611</v>
      </c>
      <c r="D22" s="34">
        <v>0.0004</v>
      </c>
      <c r="E22">
        <f>+(C22-C$7)/C$8</f>
        <v>426.49902768394327</v>
      </c>
      <c r="F22">
        <f>ROUND(2*E22,0)/2</f>
        <v>426.5</v>
      </c>
      <c r="G22">
        <f>+C22-(C$7+F22*C$8)</f>
        <v>-0.001302500008023344</v>
      </c>
      <c r="I22">
        <f>+G22</f>
        <v>-0.001302500008023344</v>
      </c>
      <c r="O22">
        <f>+C$11+C$12*$F22</f>
        <v>-0.001302500008023344</v>
      </c>
      <c r="Q22" s="2">
        <f>+C22-15018.5</f>
        <v>38054.1611</v>
      </c>
    </row>
    <row r="23" spans="3:17" ht="12.75">
      <c r="C23" s="10"/>
      <c r="D23" s="10"/>
      <c r="Q23" s="2"/>
    </row>
    <row r="24" spans="3:4" ht="12.75">
      <c r="C24" s="10"/>
      <c r="D24" s="10"/>
    </row>
    <row r="25" spans="3:4" ht="12.75">
      <c r="C25" s="10"/>
      <c r="D25" s="10"/>
    </row>
    <row r="26" spans="3:4" ht="12.75">
      <c r="C26" s="10"/>
      <c r="D26" s="10"/>
    </row>
    <row r="27" spans="3:4" ht="12.75">
      <c r="C27" s="10"/>
      <c r="D27" s="10"/>
    </row>
    <row r="28" spans="3:4" ht="12.75">
      <c r="C28" s="10"/>
      <c r="D28" s="10"/>
    </row>
    <row r="29" spans="3:4" ht="12.75">
      <c r="C29" s="10"/>
      <c r="D29" s="10"/>
    </row>
    <row r="30" spans="3:4" ht="12.75">
      <c r="C30" s="10"/>
      <c r="D30" s="10"/>
    </row>
    <row r="31" spans="3:4" ht="12.75">
      <c r="C31" s="10"/>
      <c r="D31" s="10"/>
    </row>
    <row r="32" spans="3:4" ht="12.75">
      <c r="C32" s="10"/>
      <c r="D32" s="10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2022-11-23T04:40:49Z</dcterms:modified>
  <cp:category/>
  <cp:version/>
  <cp:contentType/>
  <cp:contentStatus/>
</cp:coreProperties>
</file>