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9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<sst xmlns="http://schemas.openxmlformats.org/spreadsheetml/2006/main" count="94" uniqueCount="72">
  <si>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</si>
  <si>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</si>
  <si>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</si>
  <si>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</si>
  <si>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</si>
  <si>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</si>
  <si>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</si>
  <si>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</si>
  <si>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</si>
  <si>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</si>
  <si>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</si>
  <si>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</si>
  <si>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</si>
  <si>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</si>
  <si>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</si>
  <si>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</si>
  <si>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</si>
  <si>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</si>
  <si>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</si>
  <si>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S2</t>
  </si>
  <si>
    <t>S3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</si>
  <si>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</si>
  <si>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</si>
  <si>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</si>
  <si>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</si>
  <si>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</si>
  <si>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</si>
  <si>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</si>
  <si>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</si>
  <si>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</si>
  <si>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</si>
  <si>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Bull.41</t>
  </si>
  <si>
    <t>B</t>
  </si>
  <si>
    <t>BBSAG Bull.46</t>
  </si>
  <si>
    <t>BBSAG Bull.52</t>
  </si>
  <si>
    <t>BBSAG Bull.53</t>
  </si>
  <si>
    <t>BBSAG Bull.57</t>
  </si>
  <si>
    <t>BBSAG Bull.64</t>
  </si>
  <si>
    <t>BBSAG Bull.71</t>
  </si>
  <si>
    <t>BBSAG Bull.82</t>
  </si>
  <si>
    <t>Schildknecht T</t>
  </si>
  <si>
    <t>BBSAG Bull.93</t>
  </si>
  <si>
    <t>BBSAG</t>
  </si>
  <si>
    <t># of data points:</t>
  </si>
  <si>
    <t>EA</t>
  </si>
  <si>
    <t>GK Pup / GSC 05980-01982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</si>
  <si>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</si>
  <si>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</si>
  <si>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</si>
  <si>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</si>
  <si>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</si>
  <si>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</si>
  <si>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</si>
  <si>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</si>
  <si>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</si>
  <si>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</si>
  <si>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</si>
  <si>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2451570.572 </t>
  </si>
  <si>
    <t> 27.01.2000 01:43 </t>
  </si>
  <si>
    <t> 0.039 </t>
  </si>
  <si>
    <t>V </t>
  </si>
  <si>
    <t> K.Locher </t>
  </si>
  <si>
    <t> BBS 122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</si>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</sst>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GK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05"/>
          <c:w val="0.9095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45073712"/>
        <c:axId val="3010225"/>
      </c:scatterChart>
      <c:valAx>
        <c:axId val="45073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0225"/>
        <c:crosses val="autoZero"/>
        <c:crossBetween val="midCat"/>
        <c:dispUnits/>
      </c:valAx>
      <c:valAx>
        <c:axId val="301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37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5"/>
          <c:y val="0.92925"/>
          <c:w val="0.724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16</xdr:col>
      <xdr:colOff>590550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81525" y="0"/>
        <a:ext cx="61436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64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8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45</v>
      </c>
    </row>
    <row r="2" spans="1:2" ht="12.75">
      <c r="A2" t="s">
        <v>26</v>
      </c>
      <c r="B2" s="16" t="s">
        <v>44</v>
      </c>
    </row>
    <row r="4" spans="1:4" ht="12.75">
      <c r="A4" s="8" t="s">
        <v>0</v>
      </c>
      <c r="C4" s="3">
        <v>25302.398</v>
      </c>
      <c r="D4" s="4">
        <v>3.0795</v>
      </c>
    </row>
    <row r="5" spans="1:4" ht="12.75">
      <c r="A5" s="33" t="s">
        <v>64</v>
      </c>
      <c r="B5" s="18"/>
      <c r="C5" s="34">
        <v>-9.5</v>
      </c>
      <c r="D5" s="18" t="s">
        <v>65</v>
      </c>
    </row>
    <row r="6" ht="12.75">
      <c r="A6" s="8" t="s">
        <v>1</v>
      </c>
    </row>
    <row r="7" spans="1:3" ht="12.75">
      <c r="A7" t="s">
        <v>2</v>
      </c>
      <c r="C7">
        <f>+C4</f>
        <v>25302.398</v>
      </c>
    </row>
    <row r="8" spans="1:3" ht="12.75">
      <c r="A8" t="s">
        <v>3</v>
      </c>
      <c r="C8">
        <f>+D4</f>
        <v>3.0795</v>
      </c>
    </row>
    <row r="9" spans="1:4" ht="12.75">
      <c r="A9" s="35" t="s">
        <v>66</v>
      </c>
      <c r="B9" s="36">
        <v>21</v>
      </c>
      <c r="C9" s="37" t="str">
        <f>"F"&amp;B9</f>
        <v>F21</v>
      </c>
      <c r="D9" s="38" t="str">
        <f>"G"&amp;B9</f>
        <v>G21</v>
      </c>
    </row>
    <row r="10" spans="3:4" ht="13.5" thickBot="1">
      <c r="C10" s="7" t="s">
        <v>21</v>
      </c>
      <c r="D10" s="7" t="s">
        <v>22</v>
      </c>
    </row>
    <row r="11" spans="1:4" ht="12.75">
      <c r="A11" t="s">
        <v>16</v>
      </c>
      <c r="C11" s="39">
        <f ca="1">INTERCEPT(INDIRECT($D$9):G978,INDIRECT($C$9):F978)</f>
        <v>-0.0015650397334306572</v>
      </c>
      <c r="D11" s="6"/>
    </row>
    <row r="12" spans="1:4" ht="12.75">
      <c r="A12" t="s">
        <v>17</v>
      </c>
      <c r="C12" s="39">
        <f ca="1">SLOPE(INDIRECT($D$9):G978,INDIRECT($C$9):F978)</f>
        <v>2.798327012805766E-06</v>
      </c>
      <c r="D12" s="6"/>
    </row>
    <row r="13" spans="3:4" ht="12.75">
      <c r="C13" s="6"/>
      <c r="D13" s="6"/>
    </row>
    <row r="14" ht="12.75">
      <c r="A14" t="s">
        <v>25</v>
      </c>
    </row>
    <row r="15" spans="1:6" ht="12.75">
      <c r="A15" s="5" t="s">
        <v>18</v>
      </c>
      <c r="C15" s="11">
        <f>(C7+C11)+(C8+C12)*INT(MAX(F21:F3533))</f>
        <v>51570.55530468968</v>
      </c>
      <c r="E15" s="40" t="s">
        <v>67</v>
      </c>
      <c r="F15" s="34">
        <v>1</v>
      </c>
    </row>
    <row r="16" spans="1:6" ht="12.75">
      <c r="A16" s="8" t="s">
        <v>4</v>
      </c>
      <c r="C16" s="12">
        <f>+C8+C12</f>
        <v>3.0795027983270127</v>
      </c>
      <c r="E16" s="40" t="s">
        <v>68</v>
      </c>
      <c r="F16" s="41">
        <f ca="1">NOW()+15018.5+$C$5/24</f>
        <v>59906.741623379625</v>
      </c>
    </row>
    <row r="17" spans="1:6" ht="13.5" thickBot="1">
      <c r="A17" s="13" t="s">
        <v>43</v>
      </c>
      <c r="C17">
        <f>COUNT(C21:C2191)</f>
        <v>12</v>
      </c>
      <c r="E17" s="40" t="s">
        <v>69</v>
      </c>
      <c r="F17" s="41">
        <f>ROUND(2*(F16-$C$7)/$C$8,0)/2+F15</f>
        <v>11238</v>
      </c>
    </row>
    <row r="18" spans="1:6" ht="12.75">
      <c r="A18" s="8" t="s">
        <v>5</v>
      </c>
      <c r="C18" s="3">
        <f>+C15</f>
        <v>51570.55530468968</v>
      </c>
      <c r="D18" s="4">
        <f>+C16</f>
        <v>3.0795027983270127</v>
      </c>
      <c r="E18" s="40" t="s">
        <v>70</v>
      </c>
      <c r="F18" s="38">
        <f>ROUND(2*(F16-$C$15)/$C$16,0)/2+F15</f>
        <v>2708</v>
      </c>
    </row>
    <row r="19" spans="5:6" ht="13.5" thickTop="1">
      <c r="E19" s="40" t="s">
        <v>71</v>
      </c>
      <c r="F19" s="42">
        <f>+$C$15+$C$16*F18-15018.5-$C$5/24</f>
        <v>44891.74471589257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13</v>
      </c>
      <c r="E20" s="7" t="s">
        <v>9</v>
      </c>
      <c r="F20" s="7" t="s">
        <v>10</v>
      </c>
      <c r="G20" s="7" t="s">
        <v>11</v>
      </c>
      <c r="H20" s="10" t="s">
        <v>12</v>
      </c>
      <c r="I20" s="10" t="s">
        <v>42</v>
      </c>
      <c r="J20" s="10" t="s">
        <v>19</v>
      </c>
      <c r="K20" s="10" t="s">
        <v>20</v>
      </c>
      <c r="L20" s="10" t="s">
        <v>27</v>
      </c>
      <c r="M20" s="10" t="s">
        <v>28</v>
      </c>
      <c r="N20" s="10" t="s">
        <v>29</v>
      </c>
      <c r="O20" s="10" t="s">
        <v>24</v>
      </c>
      <c r="P20" s="9" t="s">
        <v>23</v>
      </c>
      <c r="Q20" s="7" t="s">
        <v>15</v>
      </c>
    </row>
    <row r="21" spans="1:17" ht="12.75">
      <c r="A21" t="s">
        <v>12</v>
      </c>
      <c r="C21" s="14">
        <v>25302.398</v>
      </c>
      <c r="D21" s="14" t="s">
        <v>14</v>
      </c>
      <c r="E21">
        <f aca="true" t="shared" si="0" ref="E21:E32">+(C21-C$7)/C$8</f>
        <v>0</v>
      </c>
      <c r="F21">
        <f aca="true" t="shared" si="1" ref="F21:F32">ROUND(2*E21,0)/2</f>
        <v>0</v>
      </c>
      <c r="G21">
        <f aca="true" t="shared" si="2" ref="G21:G32">+C21-(C$7+F21*C$8)</f>
        <v>0</v>
      </c>
      <c r="H21">
        <f>+G21</f>
        <v>0</v>
      </c>
      <c r="O21">
        <f aca="true" t="shared" si="3" ref="O21:O32">+C$11+C$12*$F21</f>
        <v>-0.0015650397334306572</v>
      </c>
      <c r="Q21" s="2">
        <f aca="true" t="shared" si="4" ref="Q21:Q32">+C21-15018.5</f>
        <v>10283.898000000001</v>
      </c>
    </row>
    <row r="22" spans="1:29" ht="12.75">
      <c r="A22" t="s">
        <v>31</v>
      </c>
      <c r="C22" s="15">
        <v>43899.531</v>
      </c>
      <c r="D22" s="14"/>
      <c r="E22">
        <f t="shared" si="0"/>
        <v>6039.010553661309</v>
      </c>
      <c r="F22">
        <f t="shared" si="1"/>
        <v>6039</v>
      </c>
      <c r="G22">
        <f t="shared" si="2"/>
        <v>0.03250000000116415</v>
      </c>
      <c r="I22">
        <f aca="true" t="shared" si="5" ref="I22:I31">+G22</f>
        <v>0.03250000000116415</v>
      </c>
      <c r="O22">
        <f t="shared" si="3"/>
        <v>0.015334057096903365</v>
      </c>
      <c r="Q22" s="2">
        <f t="shared" si="4"/>
        <v>28881.031000000003</v>
      </c>
      <c r="Z22">
        <v>8</v>
      </c>
      <c r="AA22" t="s">
        <v>30</v>
      </c>
      <c r="AC22" t="s">
        <v>32</v>
      </c>
    </row>
    <row r="23" spans="1:29" ht="12.75">
      <c r="A23" t="s">
        <v>33</v>
      </c>
      <c r="C23" s="15">
        <v>44244.418</v>
      </c>
      <c r="D23" s="14"/>
      <c r="E23">
        <f t="shared" si="0"/>
        <v>6151.005033284623</v>
      </c>
      <c r="F23">
        <f t="shared" si="1"/>
        <v>6151</v>
      </c>
      <c r="G23">
        <f t="shared" si="2"/>
        <v>0.015500000001338776</v>
      </c>
      <c r="I23">
        <f t="shared" si="5"/>
        <v>0.015500000001338776</v>
      </c>
      <c r="O23">
        <f t="shared" si="3"/>
        <v>0.01564746972233761</v>
      </c>
      <c r="Q23" s="2">
        <f t="shared" si="4"/>
        <v>29225.917999999998</v>
      </c>
      <c r="Z23">
        <v>6</v>
      </c>
      <c r="AA23" t="s">
        <v>30</v>
      </c>
      <c r="AC23" t="s">
        <v>32</v>
      </c>
    </row>
    <row r="24" spans="1:29" ht="12.75">
      <c r="A24" t="s">
        <v>34</v>
      </c>
      <c r="C24" s="15">
        <v>44629.355</v>
      </c>
      <c r="D24" s="14"/>
      <c r="E24">
        <f t="shared" si="0"/>
        <v>6276.004870920605</v>
      </c>
      <c r="F24">
        <f t="shared" si="1"/>
        <v>6276</v>
      </c>
      <c r="G24">
        <f t="shared" si="2"/>
        <v>0.015000000006693881</v>
      </c>
      <c r="I24">
        <f t="shared" si="5"/>
        <v>0.015000000006693881</v>
      </c>
      <c r="O24">
        <f t="shared" si="3"/>
        <v>0.01599726059893833</v>
      </c>
      <c r="Q24" s="2">
        <f t="shared" si="4"/>
        <v>29610.855000000003</v>
      </c>
      <c r="Z24">
        <v>7</v>
      </c>
      <c r="AA24" t="s">
        <v>30</v>
      </c>
      <c r="AC24" t="s">
        <v>32</v>
      </c>
    </row>
    <row r="25" spans="1:29" ht="12.75">
      <c r="A25" t="s">
        <v>35</v>
      </c>
      <c r="C25" s="15">
        <v>44669.383</v>
      </c>
      <c r="D25" s="14"/>
      <c r="E25">
        <f t="shared" si="0"/>
        <v>6289.003084916383</v>
      </c>
      <c r="F25">
        <f t="shared" si="1"/>
        <v>6289</v>
      </c>
      <c r="G25">
        <f t="shared" si="2"/>
        <v>0.009500000000116415</v>
      </c>
      <c r="I25">
        <f t="shared" si="5"/>
        <v>0.009500000000116415</v>
      </c>
      <c r="O25">
        <f t="shared" si="3"/>
        <v>0.016033638850104805</v>
      </c>
      <c r="Q25" s="2">
        <f t="shared" si="4"/>
        <v>29650.883</v>
      </c>
      <c r="Z25">
        <v>6</v>
      </c>
      <c r="AA25" t="s">
        <v>30</v>
      </c>
      <c r="AC25" t="s">
        <v>32</v>
      </c>
    </row>
    <row r="26" spans="1:29" ht="12.75">
      <c r="A26" t="s">
        <v>36</v>
      </c>
      <c r="C26" s="15">
        <v>44912.668</v>
      </c>
      <c r="D26" s="14"/>
      <c r="E26">
        <f t="shared" si="0"/>
        <v>6368.004546192563</v>
      </c>
      <c r="F26">
        <f t="shared" si="1"/>
        <v>6368</v>
      </c>
      <c r="G26">
        <f t="shared" si="2"/>
        <v>0.014000000002852175</v>
      </c>
      <c r="I26">
        <f t="shared" si="5"/>
        <v>0.014000000002852175</v>
      </c>
      <c r="O26">
        <f t="shared" si="3"/>
        <v>0.016254706684116462</v>
      </c>
      <c r="Q26" s="2">
        <f t="shared" si="4"/>
        <v>29894.167999999998</v>
      </c>
      <c r="Z26">
        <v>7</v>
      </c>
      <c r="AA26" t="s">
        <v>30</v>
      </c>
      <c r="AC26" t="s">
        <v>32</v>
      </c>
    </row>
    <row r="27" spans="1:29" ht="12.75">
      <c r="A27" t="s">
        <v>37</v>
      </c>
      <c r="C27" s="15">
        <v>45294.537</v>
      </c>
      <c r="D27" s="14"/>
      <c r="E27">
        <f t="shared" si="0"/>
        <v>6492.008118201005</v>
      </c>
      <c r="F27">
        <f t="shared" si="1"/>
        <v>6492</v>
      </c>
      <c r="G27">
        <f t="shared" si="2"/>
        <v>0.024999999994179234</v>
      </c>
      <c r="I27">
        <f t="shared" si="5"/>
        <v>0.024999999994179234</v>
      </c>
      <c r="O27">
        <f t="shared" si="3"/>
        <v>0.016601699233704376</v>
      </c>
      <c r="Q27" s="2">
        <f t="shared" si="4"/>
        <v>30276.036999999997</v>
      </c>
      <c r="Z27">
        <v>6</v>
      </c>
      <c r="AA27" t="s">
        <v>30</v>
      </c>
      <c r="AC27" t="s">
        <v>32</v>
      </c>
    </row>
    <row r="28" spans="1:29" ht="12.75">
      <c r="A28" t="s">
        <v>38</v>
      </c>
      <c r="C28" s="15">
        <v>45790.314</v>
      </c>
      <c r="D28" s="14"/>
      <c r="E28">
        <f t="shared" si="0"/>
        <v>6653.0008118201</v>
      </c>
      <c r="F28">
        <f t="shared" si="1"/>
        <v>6653</v>
      </c>
      <c r="G28">
        <f t="shared" si="2"/>
        <v>0.0025000000023283064</v>
      </c>
      <c r="I28">
        <f t="shared" si="5"/>
        <v>0.0025000000023283064</v>
      </c>
      <c r="O28">
        <f t="shared" si="3"/>
        <v>0.017052229882766105</v>
      </c>
      <c r="Q28" s="2">
        <f t="shared" si="4"/>
        <v>30771.814</v>
      </c>
      <c r="Z28">
        <v>6</v>
      </c>
      <c r="AA28" t="s">
        <v>30</v>
      </c>
      <c r="AC28" t="s">
        <v>32</v>
      </c>
    </row>
    <row r="29" spans="1:29" ht="12.75">
      <c r="A29" t="s">
        <v>39</v>
      </c>
      <c r="C29" s="15">
        <v>46766.527</v>
      </c>
      <c r="D29" s="14"/>
      <c r="E29">
        <f t="shared" si="0"/>
        <v>6970.004546192564</v>
      </c>
      <c r="F29">
        <f t="shared" si="1"/>
        <v>6970</v>
      </c>
      <c r="G29">
        <f t="shared" si="2"/>
        <v>0.014000000002852175</v>
      </c>
      <c r="I29">
        <f t="shared" si="5"/>
        <v>0.014000000002852175</v>
      </c>
      <c r="O29">
        <f t="shared" si="3"/>
        <v>0.017939299545825533</v>
      </c>
      <c r="Q29" s="2">
        <f t="shared" si="4"/>
        <v>31748.027000000002</v>
      </c>
      <c r="Z29">
        <v>7</v>
      </c>
      <c r="AA29" t="s">
        <v>30</v>
      </c>
      <c r="AC29" t="s">
        <v>32</v>
      </c>
    </row>
    <row r="30" spans="1:29" ht="12.75">
      <c r="A30" t="s">
        <v>39</v>
      </c>
      <c r="C30" s="15">
        <v>46766.533</v>
      </c>
      <c r="D30" s="14"/>
      <c r="E30">
        <f t="shared" si="0"/>
        <v>6970.0064945608065</v>
      </c>
      <c r="F30">
        <f t="shared" si="1"/>
        <v>6970</v>
      </c>
      <c r="G30">
        <f t="shared" si="2"/>
        <v>0.020000000004074536</v>
      </c>
      <c r="I30">
        <f t="shared" si="5"/>
        <v>0.020000000004074536</v>
      </c>
      <c r="O30">
        <f t="shared" si="3"/>
        <v>0.017939299545825533</v>
      </c>
      <c r="Q30" s="2">
        <f t="shared" si="4"/>
        <v>31748.033000000003</v>
      </c>
      <c r="Z30">
        <v>6</v>
      </c>
      <c r="AA30" t="s">
        <v>40</v>
      </c>
      <c r="AC30" t="s">
        <v>32</v>
      </c>
    </row>
    <row r="31" spans="1:29" ht="12.75">
      <c r="A31" t="s">
        <v>41</v>
      </c>
      <c r="C31" s="15">
        <v>47890.532</v>
      </c>
      <c r="D31" s="14"/>
      <c r="E31">
        <f t="shared" si="0"/>
        <v>7335.00048709206</v>
      </c>
      <c r="F31">
        <f t="shared" si="1"/>
        <v>7335</v>
      </c>
      <c r="G31">
        <f t="shared" si="2"/>
        <v>0.0014999999984866008</v>
      </c>
      <c r="I31">
        <f t="shared" si="5"/>
        <v>0.0014999999984866008</v>
      </c>
      <c r="O31">
        <f t="shared" si="3"/>
        <v>0.018960688905499637</v>
      </c>
      <c r="Q31" s="2">
        <f t="shared" si="4"/>
        <v>32872.032</v>
      </c>
      <c r="Z31">
        <v>5</v>
      </c>
      <c r="AA31" t="s">
        <v>30</v>
      </c>
      <c r="AC31" t="s">
        <v>32</v>
      </c>
    </row>
    <row r="32" spans="1:17" ht="12.75">
      <c r="A32" s="30" t="s">
        <v>62</v>
      </c>
      <c r="B32" s="32" t="s">
        <v>63</v>
      </c>
      <c r="C32" s="31">
        <v>51570.572</v>
      </c>
      <c r="D32" s="14"/>
      <c r="E32">
        <f t="shared" si="0"/>
        <v>8530.012664393571</v>
      </c>
      <c r="F32">
        <f t="shared" si="1"/>
        <v>8530</v>
      </c>
      <c r="G32">
        <f t="shared" si="2"/>
        <v>0.03900000000430737</v>
      </c>
      <c r="K32">
        <f>+G32</f>
        <v>0.03900000000430737</v>
      </c>
      <c r="O32">
        <f t="shared" si="3"/>
        <v>0.02230468968580253</v>
      </c>
      <c r="Q32" s="2">
        <f t="shared" si="4"/>
        <v>36552.072</v>
      </c>
    </row>
    <row r="33" spans="3:4" ht="12.75">
      <c r="C33" s="14"/>
      <c r="D33" s="14"/>
    </row>
    <row r="34" spans="3:4" ht="12.75">
      <c r="C34" s="14"/>
      <c r="D34" s="14"/>
    </row>
    <row r="35" spans="3:4" ht="12.75">
      <c r="C35" s="14"/>
      <c r="D35" s="14"/>
    </row>
    <row r="36" spans="3:4" ht="12.75">
      <c r="C36" s="14"/>
      <c r="D36" s="14"/>
    </row>
    <row r="37" spans="3:4" ht="12.75">
      <c r="C37" s="14"/>
      <c r="D37" s="14"/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3"/>
  <sheetViews>
    <sheetView zoomScalePageLayoutView="0" workbookViewId="0" topLeftCell="A1">
      <selection activeCell="A11" sqref="A11:C11"/>
    </sheetView>
  </sheetViews>
  <sheetFormatPr defaultColWidth="9.140625" defaultRowHeight="12.75"/>
  <cols>
    <col min="1" max="1" width="19.7109375" style="14" customWidth="1"/>
    <col min="2" max="2" width="4.421875" style="18" customWidth="1"/>
    <col min="3" max="3" width="12.7109375" style="14" customWidth="1"/>
    <col min="4" max="4" width="5.421875" style="18" customWidth="1"/>
    <col min="5" max="5" width="14.8515625" style="18" customWidth="1"/>
    <col min="6" max="6" width="9.140625" style="18" customWidth="1"/>
    <col min="7" max="7" width="12.00390625" style="18" customWidth="1"/>
    <col min="8" max="8" width="14.140625" style="14" customWidth="1"/>
    <col min="9" max="9" width="22.57421875" style="18" customWidth="1"/>
    <col min="10" max="10" width="25.140625" style="18" customWidth="1"/>
    <col min="11" max="11" width="15.7109375" style="18" customWidth="1"/>
    <col min="12" max="12" width="14.140625" style="18" customWidth="1"/>
    <col min="13" max="13" width="9.57421875" style="18" customWidth="1"/>
    <col min="14" max="14" width="14.140625" style="18" customWidth="1"/>
    <col min="15" max="15" width="23.421875" style="18" customWidth="1"/>
    <col min="16" max="16" width="16.57421875" style="18" customWidth="1"/>
    <col min="17" max="17" width="41.00390625" style="18" customWidth="1"/>
    <col min="18" max="16384" width="9.140625" style="18" customWidth="1"/>
  </cols>
  <sheetData>
    <row r="1" spans="1:10" ht="15.75">
      <c r="A1" s="17" t="s">
        <v>46</v>
      </c>
      <c r="I1" s="19" t="s">
        <v>47</v>
      </c>
      <c r="J1" s="20" t="s">
        <v>48</v>
      </c>
    </row>
    <row r="2" spans="9:10" ht="12.75">
      <c r="I2" s="21" t="s">
        <v>49</v>
      </c>
      <c r="J2" s="22" t="s">
        <v>50</v>
      </c>
    </row>
    <row r="3" spans="1:10" ht="12.75">
      <c r="A3" s="23" t="s">
        <v>51</v>
      </c>
      <c r="I3" s="21" t="s">
        <v>52</v>
      </c>
      <c r="J3" s="22" t="s">
        <v>53</v>
      </c>
    </row>
    <row r="4" spans="9:10" ht="12.75">
      <c r="I4" s="21" t="s">
        <v>54</v>
      </c>
      <c r="J4" s="22" t="s">
        <v>53</v>
      </c>
    </row>
    <row r="5" spans="9:10" ht="13.5" thickBot="1">
      <c r="I5" s="24" t="s">
        <v>55</v>
      </c>
      <c r="J5" s="25" t="s">
        <v>56</v>
      </c>
    </row>
    <row r="10" ht="13.5" thickBot="1"/>
    <row r="11" spans="1:16" ht="12.75" customHeight="1" thickBot="1">
      <c r="A11" s="14" t="str">
        <f>P11</f>
        <v> BBS 122 </v>
      </c>
      <c r="B11" s="6" t="str">
        <f>IF(H11=INT(H11),"I","II")</f>
        <v>I</v>
      </c>
      <c r="C11" s="14">
        <f>1*G11</f>
        <v>51570.572</v>
      </c>
      <c r="D11" s="18" t="str">
        <f>VLOOKUP(F11,I$1:J$5,2,FALSE)</f>
        <v>vis</v>
      </c>
      <c r="E11" s="26">
        <f>VLOOKUP(C11,A!C$21:E$973,3,FALSE)</f>
        <v>8530.012664393571</v>
      </c>
      <c r="F11" s="6" t="s">
        <v>55</v>
      </c>
      <c r="G11" s="18" t="str">
        <f>MID(I11,3,LEN(I11)-3)</f>
        <v>51570.572</v>
      </c>
      <c r="H11" s="14">
        <f>1*K11</f>
        <v>8530</v>
      </c>
      <c r="I11" s="27" t="s">
        <v>57</v>
      </c>
      <c r="J11" s="28" t="s">
        <v>58</v>
      </c>
      <c r="K11" s="27">
        <v>8530</v>
      </c>
      <c r="L11" s="27" t="s">
        <v>59</v>
      </c>
      <c r="M11" s="28" t="s">
        <v>60</v>
      </c>
      <c r="N11" s="28"/>
      <c r="O11" s="29" t="s">
        <v>61</v>
      </c>
      <c r="P11" s="29" t="s">
        <v>62</v>
      </c>
    </row>
    <row r="12" spans="2:6" ht="12.75">
      <c r="B12" s="6"/>
      <c r="E12" s="26"/>
      <c r="F12" s="6"/>
    </row>
    <row r="13" spans="2:6" ht="12.75">
      <c r="B13" s="6"/>
      <c r="E13" s="26"/>
      <c r="F13" s="6"/>
    </row>
    <row r="14" spans="2:6" ht="12.75">
      <c r="B14" s="6"/>
      <c r="E14" s="26"/>
      <c r="F14" s="6"/>
    </row>
    <row r="15" spans="2:6" ht="12.75">
      <c r="B15" s="6"/>
      <c r="E15" s="26"/>
      <c r="F15" s="6"/>
    </row>
    <row r="16" spans="2:6" ht="12.75">
      <c r="B16" s="6"/>
      <c r="E16" s="26"/>
      <c r="F16" s="6"/>
    </row>
    <row r="17" spans="2:6" ht="12.75">
      <c r="B17" s="6"/>
      <c r="E17" s="26"/>
      <c r="F17" s="6"/>
    </row>
    <row r="18" spans="2:6" ht="12.75">
      <c r="B18" s="6"/>
      <c r="E18" s="26"/>
      <c r="F18" s="6"/>
    </row>
    <row r="19" spans="2:6" ht="12.75">
      <c r="B19" s="6"/>
      <c r="E19" s="26"/>
      <c r="F19" s="6"/>
    </row>
    <row r="20" spans="2:6" ht="12.75">
      <c r="B20" s="6"/>
      <c r="E20" s="26"/>
      <c r="F20" s="6"/>
    </row>
    <row r="21" spans="2:6" ht="12.75">
      <c r="B21" s="6"/>
      <c r="E21" s="26"/>
      <c r="F21" s="6"/>
    </row>
    <row r="22" spans="2:6" ht="12.75">
      <c r="B22" s="6"/>
      <c r="E22" s="26"/>
      <c r="F22" s="6"/>
    </row>
    <row r="23" spans="2:6" ht="12.75">
      <c r="B23" s="6"/>
      <c r="E23" s="26"/>
      <c r="F23" s="6"/>
    </row>
    <row r="24" spans="2:6" ht="12.75">
      <c r="B24" s="6"/>
      <c r="E24" s="26"/>
      <c r="F24" s="6"/>
    </row>
    <row r="25" spans="2:6" ht="12.75">
      <c r="B25" s="6"/>
      <c r="E25" s="2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  <row r="773" spans="2:6" ht="12.75">
      <c r="B773" s="6"/>
      <c r="F773" s="6"/>
    </row>
    <row r="774" spans="2:6" ht="12.75">
      <c r="B774" s="6"/>
      <c r="F774" s="6"/>
    </row>
    <row r="775" spans="2:6" ht="12.75">
      <c r="B775" s="6"/>
      <c r="F775" s="6"/>
    </row>
    <row r="776" spans="2:6" ht="12.75">
      <c r="B776" s="6"/>
      <c r="F776" s="6"/>
    </row>
    <row r="777" spans="2:6" ht="12.75">
      <c r="B777" s="6"/>
      <c r="F777" s="6"/>
    </row>
    <row r="778" spans="2:6" ht="12.75">
      <c r="B778" s="6"/>
      <c r="F778" s="6"/>
    </row>
    <row r="779" spans="2:6" ht="12.75">
      <c r="B779" s="6"/>
      <c r="F779" s="6"/>
    </row>
    <row r="780" spans="2:6" ht="12.75">
      <c r="B780" s="6"/>
      <c r="F780" s="6"/>
    </row>
    <row r="781" spans="2:6" ht="12.75">
      <c r="B781" s="6"/>
      <c r="F781" s="6"/>
    </row>
    <row r="782" spans="2:6" ht="12.75">
      <c r="B782" s="6"/>
      <c r="F782" s="6"/>
    </row>
    <row r="783" spans="2:6" ht="12.75">
      <c r="B783" s="6"/>
      <c r="F783" s="6"/>
    </row>
    <row r="784" spans="2:6" ht="12.75">
      <c r="B784" s="6"/>
      <c r="F784" s="6"/>
    </row>
    <row r="785" spans="2:6" ht="12.75">
      <c r="B785" s="6"/>
      <c r="F785" s="6"/>
    </row>
    <row r="786" spans="2:6" ht="12.75">
      <c r="B786" s="6"/>
      <c r="F786" s="6"/>
    </row>
    <row r="787" spans="2:6" ht="12.75">
      <c r="B787" s="6"/>
      <c r="F787" s="6"/>
    </row>
    <row r="788" spans="2:6" ht="12.75">
      <c r="B788" s="6"/>
      <c r="F788" s="6"/>
    </row>
    <row r="789" spans="2:6" ht="12.75">
      <c r="B789" s="6"/>
      <c r="F789" s="6"/>
    </row>
    <row r="790" spans="2:6" ht="12.75">
      <c r="B790" s="6"/>
      <c r="F790" s="6"/>
    </row>
    <row r="791" spans="2:6" ht="12.75">
      <c r="B791" s="6"/>
      <c r="F791" s="6"/>
    </row>
    <row r="792" spans="2:6" ht="12.75">
      <c r="B792" s="6"/>
      <c r="F792" s="6"/>
    </row>
    <row r="793" spans="2:6" ht="12.75">
      <c r="B793" s="6"/>
      <c r="F793" s="6"/>
    </row>
    <row r="794" spans="2:6" ht="12.75">
      <c r="B794" s="6"/>
      <c r="F794" s="6"/>
    </row>
    <row r="795" spans="2:6" ht="12.75">
      <c r="B795" s="6"/>
      <c r="F795" s="6"/>
    </row>
    <row r="796" spans="2:6" ht="12.75">
      <c r="B796" s="6"/>
      <c r="F796" s="6"/>
    </row>
    <row r="797" spans="2:6" ht="12.75">
      <c r="B797" s="6"/>
      <c r="F797" s="6"/>
    </row>
    <row r="798" spans="2:6" ht="12.75">
      <c r="B798" s="6"/>
      <c r="F798" s="6"/>
    </row>
    <row r="799" spans="2:6" ht="12.75">
      <c r="B799" s="6"/>
      <c r="F799" s="6"/>
    </row>
    <row r="800" spans="2:6" ht="12.75">
      <c r="B800" s="6"/>
      <c r="F800" s="6"/>
    </row>
    <row r="801" spans="2:6" ht="12.75">
      <c r="B801" s="6"/>
      <c r="F801" s="6"/>
    </row>
    <row r="802" spans="2:6" ht="12.75">
      <c r="B802" s="6"/>
      <c r="F802" s="6"/>
    </row>
    <row r="803" spans="2:6" ht="12.75">
      <c r="B803" s="6"/>
      <c r="F803" s="6"/>
    </row>
    <row r="804" spans="2:6" ht="12.75">
      <c r="B804" s="6"/>
      <c r="F804" s="6"/>
    </row>
    <row r="805" spans="2:6" ht="12.75">
      <c r="B805" s="6"/>
      <c r="F805" s="6"/>
    </row>
    <row r="806" spans="2:6" ht="12.75">
      <c r="B806" s="6"/>
      <c r="F806" s="6"/>
    </row>
    <row r="807" spans="2:6" ht="12.75">
      <c r="B807" s="6"/>
      <c r="F807" s="6"/>
    </row>
    <row r="808" spans="2:6" ht="12.75">
      <c r="B808" s="6"/>
      <c r="F808" s="6"/>
    </row>
    <row r="809" spans="2:6" ht="12.75">
      <c r="B809" s="6"/>
      <c r="F809" s="6"/>
    </row>
    <row r="810" spans="2:6" ht="12.75">
      <c r="B810" s="6"/>
      <c r="F810" s="6"/>
    </row>
    <row r="811" spans="2:6" ht="12.75">
      <c r="B811" s="6"/>
      <c r="F811" s="6"/>
    </row>
    <row r="812" spans="2:6" ht="12.75">
      <c r="B812" s="6"/>
      <c r="F812" s="6"/>
    </row>
    <row r="813" spans="2:6" ht="12.75">
      <c r="B813" s="6"/>
      <c r="F813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2022-11-23T04:47:56Z</dcterms:modified>
  <cp:category/>
  <cp:version/>
  <cp:contentType/>
  <cp:contentStatus/>
</cp:coreProperties>
</file>