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10215" windowHeight="1458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<sst xmlns="http://schemas.openxmlformats.org/spreadsheetml/2006/main" count="54" uniqueCount="50">
  <si>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</si>
  <si>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</si>
  <si>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</si>
  <si>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</si>
  <si>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</si>
  <si>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</si>
  <si>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</si>
  <si>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</si>
  <si>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</si>
  <si>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</si>
  <si>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</si>
  <si>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</si>
  <si>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</si>
  <si>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</si>
  <si>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</si>
  <si>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</si>
  <si>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</si>
  <si>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</si>
  <si>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</si>
  <si>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</si>
  <si>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</si>
  <si>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</si>
  <si>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</si>
  <si>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</si>
  <si>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</si>
  <si>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</si>
  <si>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</si>
  <si>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</si>
  <si>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</si>
  <si>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</si>
  <si>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</si>
  <si>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</si>
  <si>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</si>
  <si>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</si>
  <si>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</si>
  <si>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</si>
  <si>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</si>
  <si>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</si>
  <si>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pg</t>
  </si>
  <si>
    <t>vis</t>
  </si>
  <si>
    <t>PE</t>
  </si>
  <si>
    <t>CCD</t>
  </si>
  <si>
    <t>V0405 Pup</t>
  </si>
  <si>
    <t>G5424-2342</t>
  </si>
  <si>
    <t>EB</t>
  </si>
  <si>
    <t>pr_7</t>
  </si>
  <si>
    <t>A0V</t>
  </si>
  <si>
    <t>Pribulla 2003</t>
  </si>
  <si>
    <t>I</t>
  </si>
  <si>
    <t>OEJV 0181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</si>
</sst>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6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" fontId="0" fillId="0" borderId="0" applyFont="0" applyFill="0" applyBorder="0" applyAlignment="0" applyProtection="0"/>
    <xf numFmtId="169" fontId="15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15" fillId="0" borderId="0">
      <alignment/>
      <protection/>
    </xf>
    <xf numFmtId="0" fontId="15" fillId="23" borderId="5" applyNumberFormat="0" applyFont="0" applyAlignment="0" applyProtection="0"/>
    <xf numFmtId="0" fontId="28" fillId="20" borderId="6" applyNumberFormat="0" applyAlignment="0" applyProtection="0"/>
    <xf numFmtId="1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NumberFormat="1" applyFont="1" applyBorder="1" applyAlignment="1">
      <alignment horizontal="left" vertical="center"/>
    </xf>
    <xf numFmtId="0" fontId="0" fillId="22" borderId="5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3" fillId="24" borderId="5" xfId="0" applyFont="1" applyFill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4" fillId="24" borderId="5" xfId="0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22" borderId="5" xfId="0" applyFont="1" applyFill="1" applyBorder="1" applyAlignment="1">
      <alignment vertical="center"/>
    </xf>
    <xf numFmtId="0" fontId="31" fillId="0" borderId="0" xfId="61" applyFont="1">
      <alignment/>
      <protection/>
    </xf>
    <xf numFmtId="0" fontId="31" fillId="0" borderId="0" xfId="61" applyFont="1" applyAlignment="1">
      <alignment horizontal="center"/>
      <protection/>
    </xf>
    <xf numFmtId="0" fontId="31" fillId="0" borderId="0" xfId="61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V0405 Pup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47827843"/>
        <c:axId val="27797404"/>
      </c:scatterChart>
      <c:valAx>
        <c:axId val="47827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97404"/>
        <c:crosses val="autoZero"/>
        <c:crossBetween val="midCat"/>
        <c:dispUnits/>
      </c:valAx>
      <c:valAx>
        <c:axId val="27797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2784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tr">
        <f>F1&amp;" / GSC "&amp;RIGHT(I1,9)</f>
        <v>V0405 Pup / GSC 5424-2342</v>
      </c>
      <c r="F1" s="38" t="s">
        <v>42</v>
      </c>
      <c r="G1" s="30">
        <v>2010</v>
      </c>
      <c r="H1" s="31"/>
      <c r="I1" s="39" t="s">
        <v>43</v>
      </c>
      <c r="J1" s="40" t="s">
        <v>42</v>
      </c>
      <c r="K1" s="41">
        <v>7.57148</v>
      </c>
      <c r="L1" s="33">
        <v>-14.3107</v>
      </c>
      <c r="M1" s="34">
        <v>48500.047</v>
      </c>
      <c r="N1" s="34">
        <v>1.56711</v>
      </c>
      <c r="O1" s="32" t="s">
        <v>44</v>
      </c>
      <c r="P1" s="42">
        <v>8.72</v>
      </c>
      <c r="Q1" s="42">
        <v>8.92</v>
      </c>
      <c r="R1" s="43" t="s">
        <v>45</v>
      </c>
      <c r="S1" s="32" t="s">
        <v>46</v>
      </c>
    </row>
    <row r="2" spans="1:4" ht="12.75">
      <c r="A2" t="s">
        <v>23</v>
      </c>
      <c r="B2" t="str">
        <f>O1</f>
        <v>EB</v>
      </c>
      <c r="C2" s="29"/>
      <c r="D2" s="3"/>
    </row>
    <row r="3" ht="13.5" thickBot="1"/>
    <row r="4" spans="1:4" ht="14.25" thickBot="1" thickTop="1">
      <c r="A4" s="5" t="s">
        <v>0</v>
      </c>
      <c r="C4" s="26" t="s">
        <v>37</v>
      </c>
      <c r="D4" s="27" t="s">
        <v>37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f>M1</f>
        <v>48500.047</v>
      </c>
      <c r="D7" s="32" t="s">
        <v>47</v>
      </c>
    </row>
    <row r="8" spans="1:4" ht="12.75">
      <c r="A8" t="s">
        <v>3</v>
      </c>
      <c r="C8" s="8">
        <f>N1</f>
        <v>1.56711</v>
      </c>
      <c r="D8" s="28" t="str">
        <f>D7</f>
        <v>Pribulla 2003</v>
      </c>
    </row>
    <row r="9" spans="1:4" ht="12.75">
      <c r="A9" s="24" t="s">
        <v>32</v>
      </c>
      <c r="B9" s="37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0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2.1623071764222904E-05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57846.42</v>
      </c>
      <c r="E15" s="14" t="s">
        <v>34</v>
      </c>
      <c r="F15" s="35">
        <v>1</v>
      </c>
    </row>
    <row r="16" spans="1:6" ht="12.75">
      <c r="A16" s="16" t="s">
        <v>4</v>
      </c>
      <c r="B16" s="10"/>
      <c r="C16" s="17">
        <f>+C8+C12</f>
        <v>1.5671316230717642</v>
      </c>
      <c r="E16" s="14" t="s">
        <v>30</v>
      </c>
      <c r="F16" s="36">
        <f ca="1">NOW()+15018.5+$C$5/24</f>
        <v>59906.751416203704</v>
      </c>
    </row>
    <row r="17" spans="1:6" ht="13.5" thickBot="1">
      <c r="A17" s="14" t="s">
        <v>27</v>
      </c>
      <c r="B17" s="10"/>
      <c r="C17" s="10">
        <f>COUNT(C21:C2191)</f>
        <v>2</v>
      </c>
      <c r="E17" s="14" t="s">
        <v>35</v>
      </c>
      <c r="F17" s="15">
        <f>ROUND(2*(F16-$C$7)/$C$8,0)/2+F15</f>
        <v>7280</v>
      </c>
    </row>
    <row r="18" spans="1:6" ht="14.25" thickBot="1" thickTop="1">
      <c r="A18" s="16" t="s">
        <v>5</v>
      </c>
      <c r="B18" s="10"/>
      <c r="C18" s="19">
        <f>+C15</f>
        <v>57846.42</v>
      </c>
      <c r="D18" s="20">
        <f>+C16</f>
        <v>1.5671316230717642</v>
      </c>
      <c r="E18" s="14" t="s">
        <v>36</v>
      </c>
      <c r="F18" s="23">
        <f>ROUND(2*(F16-$C$15)/$C$16,0)/2+F15</f>
        <v>1315.5</v>
      </c>
    </row>
    <row r="19" spans="5:6" ht="13.5" thickTop="1">
      <c r="E19" s="14" t="s">
        <v>31</v>
      </c>
      <c r="F19" s="18">
        <f>+$C$15+$C$16*F18-15018.5-$C$5/24</f>
        <v>44889.87748348424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38</v>
      </c>
      <c r="I20" s="7" t="s">
        <v>39</v>
      </c>
      <c r="J20" s="7" t="s">
        <v>40</v>
      </c>
      <c r="K20" s="7" t="s">
        <v>41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5" t="s">
        <v>33</v>
      </c>
    </row>
    <row r="21" spans="1:17" ht="12.75">
      <c r="A21" t="s">
        <v>47</v>
      </c>
      <c r="C21" s="8">
        <v>48500.047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</v>
      </c>
      <c r="Q21" s="2">
        <f>+C21-15018.5</f>
        <v>33481.547</v>
      </c>
    </row>
    <row r="22" spans="1:17" ht="12.75">
      <c r="A22" s="44" t="s">
        <v>49</v>
      </c>
      <c r="B22" s="45" t="s">
        <v>48</v>
      </c>
      <c r="C22" s="46">
        <v>57846.42</v>
      </c>
      <c r="D22" s="46">
        <v>0.01</v>
      </c>
      <c r="E22">
        <f>+(C22-C$7)/C$8</f>
        <v>5964.082291606843</v>
      </c>
      <c r="F22">
        <f>ROUND(2*E22,0)/2</f>
        <v>5964</v>
      </c>
      <c r="G22">
        <f>+C22-(C$7+F22*C$8)</f>
        <v>0.1289600000018254</v>
      </c>
      <c r="K22">
        <f>+G22</f>
        <v>0.1289600000018254</v>
      </c>
      <c r="O22">
        <f>+C$11+C$12*$F22</f>
        <v>0.1289600000018254</v>
      </c>
      <c r="Q22" s="2">
        <f>+C22-15018.5</f>
        <v>42827.92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2022-11-23T05:02:02Z</dcterms:modified>
  <cp:category/>
  <cp:version/>
  <cp:contentType/>
  <cp:contentStatus/>
</cp:coreProperties>
</file>