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<sst xmlns="http://schemas.openxmlformats.org/spreadsheetml/2006/main" count="60" uniqueCount="53">
  <si>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</si>
  <si>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</si>
  <si>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</si>
  <si>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</si>
  <si>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</si>
  <si>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</si>
  <si>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</si>
  <si>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</si>
  <si>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</si>
  <si>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</si>
  <si>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</si>
  <si>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</si>
  <si>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</si>
  <si>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</si>
  <si>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</si>
  <si>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</si>
  <si>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</si>
  <si>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</si>
  <si>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</si>
  <si>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</si>
  <si>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</si>
  <si>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</si>
  <si>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</si>
  <si>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</si>
  <si>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</si>
  <si>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</si>
  <si>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</si>
  <si>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</si>
  <si>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</si>
  <si>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</si>
  <si>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</si>
  <si>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</si>
  <si>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</si>
  <si>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</si>
  <si>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</si>
  <si>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</si>
  <si>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</si>
  <si>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</si>
  <si>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GSC 5436-2588</t>
  </si>
  <si>
    <t>Pup</t>
  </si>
  <si>
    <t>EA</t>
  </si>
  <si>
    <t>IBVS 5686 Eph.</t>
  </si>
  <si>
    <t>IBVS 5686</t>
  </si>
  <si>
    <t>G5436-2588_Pup.xls</t>
  </si>
  <si>
    <t>V595 Pup / GSC 5436-2588</t>
  </si>
  <si>
    <t>NSV 4083</t>
  </si>
  <si>
    <t>I</t>
  </si>
  <si>
    <t>Locher</t>
  </si>
  <si>
    <t xml:space="preserve">2005OEJV....3....1L </t>
  </si>
  <si>
    <t>Add cycle</t>
  </si>
  <si>
    <t>Old Cycle</t>
  </si>
  <si>
    <t>IBVS 5992</t>
  </si>
  <si>
    <t>IBVS 6011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</si>
</sst>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11" xfId="0" applyFont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12" xfId="0" applyFill="1" applyBorder="1" applyAlignment="1">
      <alignment vertical="center"/>
    </xf>
    <xf numFmtId="0" fontId="13" fillId="0" borderId="0" xfId="54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V595 Pup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0.002</c:v>
                  </c:pt>
                  <c:pt idx="2">
                    <c:v>0.0004</c:v>
                  </c:pt>
                  <c:pt idx="3">
                    <c:v>0.0007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0.002</c:v>
                  </c:pt>
                  <c:pt idx="2">
                    <c:v>0.0004</c:v>
                  </c:pt>
                  <c:pt idx="3">
                    <c:v>0.0007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0.0004</c:v>
                  </c:pt>
                  <c:pt idx="3">
                    <c:v>0.0007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0.0004</c:v>
                  </c:pt>
                  <c:pt idx="3">
                    <c:v>0.0007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0.0004</c:v>
                  </c:pt>
                  <c:pt idx="3">
                    <c:v>0.0007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0.0004</c:v>
                  </c:pt>
                  <c:pt idx="3">
                    <c:v>0.0007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0.0004</c:v>
                  </c:pt>
                  <c:pt idx="3">
                    <c:v>0.0007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0.0004</c:v>
                  </c:pt>
                  <c:pt idx="3">
                    <c:v>0.0007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0.0004</c:v>
                  </c:pt>
                  <c:pt idx="3">
                    <c:v>0.0007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0.0004</c:v>
                  </c:pt>
                  <c:pt idx="3">
                    <c:v>0.0007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0.0004</c:v>
                  </c:pt>
                  <c:pt idx="3">
                    <c:v>0.0007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0.0004</c:v>
                  </c:pt>
                  <c:pt idx="3">
                    <c:v>0.0007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0.0004</c:v>
                  </c:pt>
                  <c:pt idx="3">
                    <c:v>0.0007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0.0004</c:v>
                  </c:pt>
                  <c:pt idx="3">
                    <c:v>0.0007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54619024"/>
        <c:axId val="21809169"/>
      </c:scatterChart>
      <c:valAx>
        <c:axId val="54619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09169"/>
        <c:crosses val="autoZero"/>
        <c:crossBetween val="midCat"/>
        <c:dispUnits/>
      </c:valAx>
      <c:valAx>
        <c:axId val="21809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1902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5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mbad.u-strasbg.fr/cgi-bin/cdsbib4?2005OEJV....3....1L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19.8515625" style="0" customWidth="1"/>
  </cols>
  <sheetData>
    <row r="1" spans="1:12" ht="20.25">
      <c r="A1" s="1" t="s">
        <v>44</v>
      </c>
      <c r="E1" s="30" t="s">
        <v>38</v>
      </c>
      <c r="F1" s="32" t="s">
        <v>39</v>
      </c>
      <c r="G1" s="30" t="s">
        <v>40</v>
      </c>
      <c r="H1" s="33" t="s">
        <v>41</v>
      </c>
      <c r="I1" s="31">
        <v>52388.485</v>
      </c>
      <c r="J1" s="31">
        <v>2.51875</v>
      </c>
      <c r="K1" s="34" t="s">
        <v>42</v>
      </c>
      <c r="L1" s="35" t="s">
        <v>43</v>
      </c>
    </row>
    <row r="2" spans="1:5" ht="12.75">
      <c r="A2" t="s">
        <v>23</v>
      </c>
      <c r="B2" t="s">
        <v>40</v>
      </c>
      <c r="C2" s="9" t="s">
        <v>43</v>
      </c>
      <c r="D2" s="9"/>
      <c r="E2" t="s">
        <v>45</v>
      </c>
    </row>
    <row r="3" ht="13.5" thickBot="1"/>
    <row r="4" spans="1:4" ht="14.25" thickBot="1" thickTop="1">
      <c r="A4" s="29" t="s">
        <v>41</v>
      </c>
      <c r="C4" s="7">
        <v>52388.485</v>
      </c>
      <c r="D4" s="8">
        <v>2.51875</v>
      </c>
    </row>
    <row r="6" ht="12.75">
      <c r="A6" s="4" t="s">
        <v>0</v>
      </c>
    </row>
    <row r="7" spans="1:3" ht="12.75">
      <c r="A7" t="s">
        <v>1</v>
      </c>
      <c r="C7">
        <f>+C4</f>
        <v>52388.485</v>
      </c>
    </row>
    <row r="8" spans="1:3" ht="12.75">
      <c r="A8" t="s">
        <v>2</v>
      </c>
      <c r="C8">
        <f>+D4</f>
        <v>2.51875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>
        <f ca="1">INTERCEPT(INDIRECT($G$11):G992,INDIRECT($F$11):F992)</f>
        <v>0.0018427610170292045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>
        <f ca="1">SLOPE(INDIRECT($G$11):G992,INDIRECT($F$11):F992)</f>
        <v>1.5092732967106425E-05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6" t="s">
        <v>49</v>
      </c>
      <c r="E13" s="12">
        <v>1</v>
      </c>
    </row>
    <row r="14" spans="1:5" ht="12.75">
      <c r="A14" s="11"/>
      <c r="B14" s="11"/>
      <c r="C14" s="11"/>
      <c r="D14" s="16" t="s">
        <v>32</v>
      </c>
      <c r="E14" s="17">
        <f ca="1">NOW()+15018.5+$C$9/24</f>
        <v>59906.753078124995</v>
      </c>
    </row>
    <row r="15" spans="1:5" ht="12.75">
      <c r="A15" s="14" t="s">
        <v>16</v>
      </c>
      <c r="B15" s="11"/>
      <c r="C15" s="15">
        <f>(C7+C11)+(C8+C12)*INT(MAX(F21:F3533))</f>
        <v>55934.90809332904</v>
      </c>
      <c r="D15" s="16" t="s">
        <v>50</v>
      </c>
      <c r="E15" s="17">
        <f>ROUND(2*(E14-$C$7)/$C$8,0)/2+E13</f>
        <v>2986</v>
      </c>
    </row>
    <row r="16" spans="1:5" ht="12.75">
      <c r="A16" s="18" t="s">
        <v>3</v>
      </c>
      <c r="B16" s="11"/>
      <c r="C16" s="19">
        <f>+C8+C12</f>
        <v>2.518765092732967</v>
      </c>
      <c r="D16" s="16" t="s">
        <v>33</v>
      </c>
      <c r="E16" s="26">
        <f>ROUND(2*(E14-$C$15)/$C$16,0)/2+E13</f>
        <v>1578</v>
      </c>
    </row>
    <row r="17" spans="1:5" ht="13.5" thickBot="1">
      <c r="A17" s="16" t="s">
        <v>29</v>
      </c>
      <c r="B17" s="11"/>
      <c r="C17" s="11">
        <f>COUNT(C21:C2191)</f>
        <v>4</v>
      </c>
      <c r="D17" s="16" t="s">
        <v>34</v>
      </c>
      <c r="E17" s="20">
        <f>+$C$15+$C$16*E16-15018.5-$C$9/24</f>
        <v>44891.415242995</v>
      </c>
    </row>
    <row r="18" spans="1:5" ht="14.25" thickBot="1" thickTop="1">
      <c r="A18" s="18" t="s">
        <v>4</v>
      </c>
      <c r="B18" s="11"/>
      <c r="C18" s="21">
        <f>+C15</f>
        <v>55934.90809332904</v>
      </c>
      <c r="D18" s="22">
        <f>+C16</f>
        <v>2.518765092732967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">
        <v>42</v>
      </c>
      <c r="C21" s="9">
        <v>52388.485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0.0018427610170292045</v>
      </c>
      <c r="Q21" s="2">
        <f>+C21-15018.5</f>
        <v>37369.985</v>
      </c>
    </row>
    <row r="22" spans="1:18" ht="12.75">
      <c r="A22" t="s">
        <v>47</v>
      </c>
      <c r="B22" s="13" t="s">
        <v>46</v>
      </c>
      <c r="C22" s="9">
        <v>53446.371</v>
      </c>
      <c r="D22" s="9">
        <v>0.002</v>
      </c>
      <c r="E22">
        <f>+(C22-C$7)/C$8</f>
        <v>420.004367245657</v>
      </c>
      <c r="F22">
        <f>ROUND(2*E22,0)/2</f>
        <v>420</v>
      </c>
      <c r="G22">
        <f>+C22-(C$7+F22*C$8)</f>
        <v>0.010999999998603016</v>
      </c>
      <c r="N22">
        <f>+G22</f>
        <v>0.010999999998603016</v>
      </c>
      <c r="O22">
        <f>+C$11+C$12*$F22</f>
        <v>0.008181708863213902</v>
      </c>
      <c r="Q22" s="2">
        <f>+C22-15018.5</f>
        <v>38427.871</v>
      </c>
      <c r="R22" s="36" t="s">
        <v>48</v>
      </c>
    </row>
    <row r="23" spans="1:17" ht="12.75">
      <c r="A23" s="37" t="s">
        <v>51</v>
      </c>
      <c r="B23" s="38" t="s">
        <v>46</v>
      </c>
      <c r="C23" s="37">
        <v>55632.6547</v>
      </c>
      <c r="D23" s="37">
        <v>0.0004</v>
      </c>
      <c r="E23">
        <f>+(C23-C$7)/C$8</f>
        <v>1288.00782133995</v>
      </c>
      <c r="F23">
        <f>ROUND(2*E23,0)/2</f>
        <v>1288</v>
      </c>
      <c r="G23">
        <f>+C23-(C$7+F23*C$8)</f>
        <v>0.01969999999710126</v>
      </c>
      <c r="H23">
        <f>+G23</f>
        <v>0.01969999999710126</v>
      </c>
      <c r="O23">
        <f>+C$11+C$12*$F23</f>
        <v>0.02128220107866228</v>
      </c>
      <c r="Q23" s="2">
        <f>+C23-15018.5</f>
        <v>40614.1547</v>
      </c>
    </row>
    <row r="24" spans="1:17" ht="12.75">
      <c r="A24" s="37" t="s">
        <v>52</v>
      </c>
      <c r="B24" s="38" t="s">
        <v>46</v>
      </c>
      <c r="C24" s="37">
        <v>55934.9087</v>
      </c>
      <c r="D24" s="37">
        <v>0.0007</v>
      </c>
      <c r="E24">
        <f>+(C24-C$7)/C$8</f>
        <v>1408.0094094292801</v>
      </c>
      <c r="F24">
        <f>ROUND(2*E24,0)/2</f>
        <v>1408</v>
      </c>
      <c r="G24">
        <f>+C24-(C$7+F24*C$8)</f>
        <v>0.023699999997916166</v>
      </c>
      <c r="H24">
        <f>+G24</f>
        <v>0.023699999997916166</v>
      </c>
      <c r="O24">
        <f>+C$11+C$12*$F24</f>
        <v>0.023093329034715053</v>
      </c>
      <c r="Q24" s="2">
        <f>+C24-15018.5</f>
        <v>40916.4087</v>
      </c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hyperlinks>
    <hyperlink ref="R22" r:id="rId1" display="http://simbad.u-strasbg.fr/cgi-bin/cdsbib4?2005OEJV....3....1L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