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<sst xmlns="http://schemas.openxmlformats.org/spreadsheetml/2006/main" count="60" uniqueCount="54">
  <si>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</si>
  <si>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</si>
  <si>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</si>
  <si>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</si>
  <si>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</si>
  <si>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</si>
  <si>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</si>
  <si>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</si>
  <si>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</si>
  <si>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</si>
  <si>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</si>
  <si>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</si>
  <si>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</si>
  <si>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</si>
  <si>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</si>
  <si>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</si>
  <si>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</si>
  <si>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</si>
  <si>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</si>
  <si>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</si>
  <si>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</si>
  <si>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</si>
  <si>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</si>
  <si>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</si>
  <si>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</si>
  <si>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</si>
  <si>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</si>
  <si>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</si>
  <si>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</si>
  <si>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</si>
  <si>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</si>
  <si>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</si>
  <si>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</si>
  <si>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</si>
  <si>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</si>
  <si>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</si>
  <si>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</si>
  <si>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</si>
  <si>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</si>
  <si>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</si>
  <si>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</si>
  <si>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</si>
  <si>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</si>
  <si>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G5404-4206</t>
  </si>
  <si>
    <t>GSC 5404-4206</t>
  </si>
  <si>
    <t>G5404-4206_Pup.xls</t>
  </si>
  <si>
    <t>EDESD</t>
  </si>
  <si>
    <t>Pup</t>
  </si>
  <si>
    <t>VSX</t>
  </si>
  <si>
    <t>IBVS 5894</t>
  </si>
  <si>
    <t>I</t>
  </si>
  <si>
    <t>IBVS 5992</t>
  </si>
  <si>
    <t>IBVS 6029</t>
  </si>
  <si>
    <t>IBVS 6042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</si>
</sst>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5404-4206 -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2640565"/>
        <c:axId val="46656222"/>
      </c:scatterChart>
      <c:valAx>
        <c:axId val="12640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6222"/>
        <c:crosses val="autoZero"/>
        <c:crossBetween val="midCat"/>
        <c:dispUnits/>
      </c:valAx>
      <c:valAx>
        <c:axId val="46656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4056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53765.62999999989</v>
      </c>
      <c r="D7" s="30" t="s">
        <v>48</v>
      </c>
    </row>
    <row r="8" spans="1:4" ht="12.75">
      <c r="A8" t="s">
        <v>3</v>
      </c>
      <c r="C8" s="8">
        <v>0.610683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0.0031948776168942913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-3.0998343392251944E-06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59906.760181018515</v>
      </c>
    </row>
    <row r="15" spans="1:5" ht="12.75">
      <c r="A15" s="12" t="s">
        <v>17</v>
      </c>
      <c r="B15" s="10"/>
      <c r="C15" s="13">
        <f>(C7+C11)+(C8+C12)*INT(MAX(F21:F3533))</f>
        <v>56282.85574336036</v>
      </c>
      <c r="D15" s="14" t="s">
        <v>39</v>
      </c>
      <c r="E15" s="15">
        <f>ROUND(2*(E14-$C$7)/$C$8,0)/2+E13</f>
        <v>10057</v>
      </c>
    </row>
    <row r="16" spans="1:5" ht="12.75">
      <c r="A16" s="16" t="s">
        <v>4</v>
      </c>
      <c r="B16" s="10"/>
      <c r="C16" s="17">
        <f>+C8+C12</f>
        <v>0.6106799001656608</v>
      </c>
      <c r="D16" s="14" t="s">
        <v>40</v>
      </c>
      <c r="E16" s="24">
        <f>ROUND(2*(E14-$C$15)/$C$16,0)/2+E13</f>
        <v>5935</v>
      </c>
    </row>
    <row r="17" spans="1:5" ht="13.5" thickBot="1">
      <c r="A17" s="14" t="s">
        <v>30</v>
      </c>
      <c r="B17" s="10"/>
      <c r="C17" s="10">
        <f>COUNT(C21:C2191)</f>
        <v>5</v>
      </c>
      <c r="D17" s="14" t="s">
        <v>34</v>
      </c>
      <c r="E17" s="18">
        <f>+$C$15+$C$16*E16-15018.5-$C$9/24</f>
        <v>44889.13678417689</v>
      </c>
    </row>
    <row r="18" spans="1:5" ht="14.25" thickBot="1" thickTop="1">
      <c r="A18" s="16" t="s">
        <v>5</v>
      </c>
      <c r="B18" s="10"/>
      <c r="C18" s="19">
        <f>+C15</f>
        <v>56282.85574336036</v>
      </c>
      <c r="D18" s="20">
        <f>+C16</f>
        <v>0.6106799001656608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0.0017896758954448668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53765.62999999989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0.0031948776168942913</v>
      </c>
      <c r="Q21" s="2">
        <f>+C21-15018.5</f>
        <v>38747.12999999989</v>
      </c>
      <c r="S21">
        <f>+(O21-G21)^2</f>
        <v>1.0207242986932146E-05</v>
      </c>
    </row>
    <row r="22" spans="1:19" ht="12.75">
      <c r="A22" s="33" t="s">
        <v>49</v>
      </c>
      <c r="B22" s="34" t="s">
        <v>50</v>
      </c>
      <c r="C22" s="33">
        <v>54888.674</v>
      </c>
      <c r="D22" s="33">
        <v>0.0003</v>
      </c>
      <c r="E22">
        <f>+(C22-C$7)/C$8</f>
        <v>1838.9966643907082</v>
      </c>
      <c r="F22">
        <f>ROUND(2*E22,0)/2</f>
        <v>1839</v>
      </c>
      <c r="G22">
        <f>+C22-(C$7+F22*C$8)</f>
        <v>-0.002036999889241997</v>
      </c>
      <c r="I22">
        <f>+G22</f>
        <v>-0.002036999889241997</v>
      </c>
      <c r="O22">
        <f>+C$11+C$12*$F22</f>
        <v>-0.002505717732940841</v>
      </c>
      <c r="Q22" s="2">
        <f>+C22-15018.5</f>
        <v>39870.174</v>
      </c>
      <c r="S22">
        <f>+(O22-G22)^2</f>
        <v>2.1969641700169384E-07</v>
      </c>
    </row>
    <row r="23" spans="1:19" ht="12.75">
      <c r="A23" s="33" t="s">
        <v>51</v>
      </c>
      <c r="B23" s="34" t="s">
        <v>50</v>
      </c>
      <c r="C23" s="33">
        <v>55608.6646</v>
      </c>
      <c r="D23" s="33">
        <v>0.0013</v>
      </c>
      <c r="E23">
        <f>+(C23-C$7)/C$8</f>
        <v>3017.9890385029685</v>
      </c>
      <c r="F23">
        <f>ROUND(2*E23,0)/2</f>
        <v>3018</v>
      </c>
      <c r="G23">
        <f>+C23-(C$7+F23*C$8)</f>
        <v>-0.006693999894196168</v>
      </c>
      <c r="I23">
        <f>+G23</f>
        <v>-0.006693999894196168</v>
      </c>
      <c r="O23">
        <f>+C$11+C$12*$F23</f>
        <v>-0.006160422418887345</v>
      </c>
      <c r="Q23" s="2">
        <f>+C23-15018.5</f>
        <v>40590.1646</v>
      </c>
      <c r="S23">
        <f>+(O23-G23)^2</f>
        <v>2.8470492215693674E-07</v>
      </c>
    </row>
    <row r="24" spans="1:19" ht="12.75">
      <c r="A24" s="35" t="s">
        <v>52</v>
      </c>
      <c r="B24" s="36" t="s">
        <v>50</v>
      </c>
      <c r="C24" s="35">
        <v>55986.675</v>
      </c>
      <c r="D24" s="35">
        <v>0.0004</v>
      </c>
      <c r="E24">
        <f>+(C24-C$7)/C$8</f>
        <v>3636.985146139838</v>
      </c>
      <c r="F24">
        <f>ROUND(2*E24,0)/2</f>
        <v>3637</v>
      </c>
      <c r="G24">
        <f>+C24-(C$7+F24*C$8)</f>
        <v>-0.009070999883988407</v>
      </c>
      <c r="I24">
        <f>+G24</f>
        <v>-0.009070999883988407</v>
      </c>
      <c r="O24">
        <f>+C$11+C$12*$F24</f>
        <v>-0.008079219874867741</v>
      </c>
      <c r="Q24" s="2">
        <f>+C24-15018.5</f>
        <v>40968.175</v>
      </c>
      <c r="S24">
        <f>+(O24-G24)^2</f>
        <v>9.836275864913872E-07</v>
      </c>
    </row>
    <row r="25" spans="1:19" ht="12.75">
      <c r="A25" s="37" t="s">
        <v>53</v>
      </c>
      <c r="B25" s="38" t="s">
        <v>50</v>
      </c>
      <c r="C25" s="39">
        <v>56282.8568</v>
      </c>
      <c r="D25" s="39">
        <v>0.0004</v>
      </c>
      <c r="E25">
        <f>+(C25-C$7)/C$8</f>
        <v>4121.986038583214</v>
      </c>
      <c r="F25">
        <f>ROUND(2*E25,0)/2</f>
        <v>4122</v>
      </c>
      <c r="G25">
        <f>+C25-(C$7+F25*C$8)</f>
        <v>-0.008525999888661318</v>
      </c>
      <c r="I25">
        <f>+G25</f>
        <v>-0.008525999888661318</v>
      </c>
      <c r="O25">
        <f>+C$11+C$12*$F25</f>
        <v>-0.00958263952939196</v>
      </c>
      <c r="Q25" s="2">
        <f>+C25-15018.5</f>
        <v>41264.3568</v>
      </c>
      <c r="S25">
        <f>+(O25-G25)^2</f>
        <v>1.1164873303633801E-06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2022-11-23T05:14:39Z</dcterms:modified>
  <cp:category/>
  <cp:version/>
  <cp:contentType/>
  <cp:contentStatus/>
</cp:coreProperties>
</file>