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<sst xmlns="http://schemas.openxmlformats.org/spreadsheetml/2006/main" count="68" uniqueCount="53">
  <si>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</si>
  <si>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</si>
  <si>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</si>
  <si>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</si>
  <si>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</si>
  <si>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</si>
  <si>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</si>
  <si>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</si>
  <si>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</si>
  <si>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</si>
  <si>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</si>
  <si>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</si>
  <si>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</si>
  <si>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</si>
  <si>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</si>
  <si>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</si>
  <si>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</si>
  <si>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</si>
  <si>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</si>
  <si>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</si>
  <si>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</si>
  <si>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</si>
  <si>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</si>
  <si>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</si>
  <si>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</si>
  <si>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</si>
  <si>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</si>
  <si>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</si>
  <si>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</si>
  <si>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</si>
  <si>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</si>
  <si>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</si>
  <si>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</si>
  <si>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</si>
  <si>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</si>
  <si>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</si>
  <si>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</si>
  <si>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</si>
  <si>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</si>
  <si>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</si>
  <si>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</si>
  <si>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</si>
  <si>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V0490 Sco</t>
  </si>
  <si>
    <t>V0490 Sco / GSC 7384-0372</t>
  </si>
  <si>
    <t>Sco_V0490.xls</t>
  </si>
  <si>
    <t>EA</t>
  </si>
  <si>
    <t>Sco</t>
  </si>
  <si>
    <t>G7384-0372</t>
  </si>
  <si>
    <t>Malkov</t>
  </si>
  <si>
    <t>VSS_2013-01-28</t>
  </si>
  <si>
    <t>II</t>
  </si>
  <si>
    <t>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</si>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</sst>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V0490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7E-05</c:v>
                  </c:pt>
                  <c:pt idx="2">
                    <c:v>6.3E-05</c:v>
                  </c:pt>
                  <c:pt idx="3">
                    <c:v>0.00154</c:v>
                  </c:pt>
                  <c:pt idx="4">
                    <c:v>0.000113</c:v>
                  </c:pt>
                  <c:pt idx="5">
                    <c:v>0.000113</c:v>
                  </c:pt>
                  <c:pt idx="6">
                    <c:v>0.000206</c:v>
                  </c:pt>
                  <c:pt idx="7">
                    <c:v>0.000109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250890"/>
        <c:axId val="45915267"/>
      </c:scatterChart>
      <c:valAx>
        <c:axId val="4725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15267"/>
        <c:crosses val="autoZero"/>
        <c:crossBetween val="midCat"/>
        <c:dispUnits/>
      </c:valAx>
      <c:valAx>
        <c:axId val="4591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08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28425.295</v>
      </c>
      <c r="D7" s="30" t="s">
        <v>48</v>
      </c>
    </row>
    <row r="8" spans="1:4" ht="12.75">
      <c r="A8" t="s">
        <v>3</v>
      </c>
      <c r="C8" s="8">
        <v>3.003757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1.4564389166069058E-05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-1.2967064826605299E-06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59906.77247974537</v>
      </c>
    </row>
    <row r="15" spans="1:5" ht="12.75">
      <c r="A15" s="12" t="s">
        <v>17</v>
      </c>
      <c r="B15" s="10"/>
      <c r="C15" s="13">
        <f>(C7+C11)+(C8+C12)*INT(MAX(F21:F3533))</f>
        <v>56534.440885985125</v>
      </c>
      <c r="D15" s="14" t="s">
        <v>38</v>
      </c>
      <c r="E15" s="15">
        <f>ROUND(2*(E14-$C$7)/$C$8,0)/2+E13</f>
        <v>10481.5</v>
      </c>
    </row>
    <row r="16" spans="1:5" ht="12.75">
      <c r="A16" s="16" t="s">
        <v>4</v>
      </c>
      <c r="B16" s="10"/>
      <c r="C16" s="17">
        <f>+C8+C12</f>
        <v>3.003755703293517</v>
      </c>
      <c r="D16" s="14" t="s">
        <v>39</v>
      </c>
      <c r="E16" s="24">
        <f>ROUND(2*(E14-$C$15)/$C$16,0)/2+E13</f>
        <v>1123.5</v>
      </c>
    </row>
    <row r="17" spans="1:5" ht="13.5" thickBot="1">
      <c r="A17" s="14" t="s">
        <v>29</v>
      </c>
      <c r="B17" s="10"/>
      <c r="C17" s="10">
        <f>COUNT(C21:C2191)</f>
        <v>8</v>
      </c>
      <c r="D17" s="14" t="s">
        <v>33</v>
      </c>
      <c r="E17" s="18">
        <f>+$C$15+$C$16*E16-15018.5-$C$9/24</f>
        <v>44891.05625196873</v>
      </c>
    </row>
    <row r="18" spans="1:5" ht="14.25" thickBot="1" thickTop="1">
      <c r="A18" s="16" t="s">
        <v>5</v>
      </c>
      <c r="B18" s="10"/>
      <c r="C18" s="19">
        <f>+C15</f>
        <v>56534.440885985125</v>
      </c>
      <c r="D18" s="20">
        <f>+C16</f>
        <v>3.003755703293517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0.0012760937026737877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28425.295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1.4564389166069058E-05</v>
      </c>
      <c r="Q21" s="2">
        <f>+C21-15018.5</f>
        <v>13406.794999999998</v>
      </c>
      <c r="S21">
        <f>+(O21-G21)^2</f>
        <v>2.1212143178070975E-10</v>
      </c>
    </row>
    <row r="22" spans="1:19" ht="12.75">
      <c r="A22" s="33" t="s">
        <v>49</v>
      </c>
      <c r="B22" s="34" t="s">
        <v>50</v>
      </c>
      <c r="C22" s="35">
        <v>56128.93434</v>
      </c>
      <c r="D22" s="35">
        <v>7E-05</v>
      </c>
      <c r="E22">
        <f aca="true" t="shared" si="0" ref="E22:E28">+(C22-C$7)/C$8</f>
        <v>9222.99618111585</v>
      </c>
      <c r="F22">
        <f aca="true" t="shared" si="1" ref="F22:F28">ROUND(2*E22,0)/2</f>
        <v>9223</v>
      </c>
      <c r="G22">
        <f aca="true" t="shared" si="2" ref="G22:G28">+C22-(C$7+F22*C$8)</f>
        <v>-0.01147099999798229</v>
      </c>
      <c r="I22">
        <f aca="true" t="shared" si="3" ref="I22:I28">+G22</f>
        <v>-0.01147099999798229</v>
      </c>
      <c r="O22">
        <f aca="true" t="shared" si="4" ref="O22:O28">+C$11+C$12*$F22</f>
        <v>-0.011944959500411998</v>
      </c>
      <c r="Q22" s="2">
        <f aca="true" t="shared" si="5" ref="Q22:Q28">+C22-15018.5</f>
        <v>41110.43434</v>
      </c>
      <c r="S22">
        <f aca="true" t="shared" si="6" ref="S22:S28">+(O22-G22)^2</f>
        <v>2.2463760994341681E-07</v>
      </c>
    </row>
    <row r="23" spans="1:19" ht="12.75">
      <c r="A23" s="33" t="s">
        <v>49</v>
      </c>
      <c r="B23" s="34" t="s">
        <v>50</v>
      </c>
      <c r="C23" s="35">
        <v>56140.948893</v>
      </c>
      <c r="D23" s="35">
        <v>6.3E-05</v>
      </c>
      <c r="E23">
        <f t="shared" si="0"/>
        <v>9226.996022980555</v>
      </c>
      <c r="F23">
        <f t="shared" si="1"/>
        <v>9227</v>
      </c>
      <c r="G23">
        <f t="shared" si="2"/>
        <v>-0.011945999991439749</v>
      </c>
      <c r="I23">
        <f t="shared" si="3"/>
        <v>-0.011945999991439749</v>
      </c>
      <c r="O23">
        <f t="shared" si="4"/>
        <v>-0.01195014632634264</v>
      </c>
      <c r="Q23" s="2">
        <f t="shared" si="5"/>
        <v>41122.448893</v>
      </c>
      <c r="S23">
        <f t="shared" si="6"/>
        <v>1.719209312693948E-11</v>
      </c>
    </row>
    <row r="24" spans="1:19" ht="12.75">
      <c r="A24" s="33" t="s">
        <v>49</v>
      </c>
      <c r="B24" s="34" t="s">
        <v>50</v>
      </c>
      <c r="C24" s="35">
        <v>56158.971912</v>
      </c>
      <c r="D24" s="35">
        <v>0.00154</v>
      </c>
      <c r="E24">
        <f t="shared" si="0"/>
        <v>9232.996181781684</v>
      </c>
      <c r="F24">
        <f t="shared" si="1"/>
        <v>9233</v>
      </c>
      <c r="G24">
        <f t="shared" si="2"/>
        <v>-0.011468999997305218</v>
      </c>
      <c r="I24">
        <f t="shared" si="3"/>
        <v>-0.011468999997305218</v>
      </c>
      <c r="O24">
        <f t="shared" si="4"/>
        <v>-0.011957926565238603</v>
      </c>
      <c r="Q24" s="2">
        <f t="shared" si="5"/>
        <v>41140.471912</v>
      </c>
      <c r="S24">
        <f t="shared" si="6"/>
        <v>2.390491888311189E-07</v>
      </c>
    </row>
    <row r="25" spans="1:19" ht="12.75">
      <c r="A25" s="33" t="s">
        <v>49</v>
      </c>
      <c r="B25" s="34" t="s">
        <v>51</v>
      </c>
      <c r="C25" s="35">
        <v>56505.904971</v>
      </c>
      <c r="D25" s="35">
        <v>0.000113</v>
      </c>
      <c r="E25">
        <f t="shared" si="0"/>
        <v>9348.495890646283</v>
      </c>
      <c r="F25">
        <f t="shared" si="1"/>
        <v>9348.5</v>
      </c>
      <c r="G25">
        <f t="shared" si="2"/>
        <v>-0.012343499991402496</v>
      </c>
      <c r="I25">
        <f t="shared" si="3"/>
        <v>-0.012343499991402496</v>
      </c>
      <c r="O25">
        <f t="shared" si="4"/>
        <v>-0.012107696163985894</v>
      </c>
      <c r="Q25" s="2">
        <f t="shared" si="5"/>
        <v>41487.404971</v>
      </c>
      <c r="S25">
        <f t="shared" si="6"/>
        <v>5.56034450243186E-08</v>
      </c>
    </row>
    <row r="26" spans="1:19" ht="12.75">
      <c r="A26" s="33" t="s">
        <v>49</v>
      </c>
      <c r="B26" s="34" t="s">
        <v>51</v>
      </c>
      <c r="C26" s="35">
        <v>56508.909454</v>
      </c>
      <c r="D26" s="35">
        <v>0.000113</v>
      </c>
      <c r="E26">
        <f t="shared" si="0"/>
        <v>9349.496132343596</v>
      </c>
      <c r="F26">
        <f t="shared" si="1"/>
        <v>9349.5</v>
      </c>
      <c r="G26">
        <f t="shared" si="2"/>
        <v>-0.011617499993008096</v>
      </c>
      <c r="I26">
        <f t="shared" si="3"/>
        <v>-0.011617499993008096</v>
      </c>
      <c r="O26">
        <f t="shared" si="4"/>
        <v>-0.012108992870468556</v>
      </c>
      <c r="Q26" s="2">
        <f t="shared" si="5"/>
        <v>41490.409454</v>
      </c>
      <c r="S26">
        <f t="shared" si="6"/>
        <v>2.415652485943626E-07</v>
      </c>
    </row>
    <row r="27" spans="1:19" ht="12.75">
      <c r="A27" s="33" t="s">
        <v>49</v>
      </c>
      <c r="B27" s="34" t="s">
        <v>51</v>
      </c>
      <c r="C27" s="35">
        <v>56520.925607</v>
      </c>
      <c r="D27" s="35">
        <v>0.000206</v>
      </c>
      <c r="E27">
        <f t="shared" si="0"/>
        <v>9353.496506874559</v>
      </c>
      <c r="F27">
        <f t="shared" si="1"/>
        <v>9353.5</v>
      </c>
      <c r="G27">
        <f t="shared" si="2"/>
        <v>-0.010492499997781124</v>
      </c>
      <c r="I27">
        <f t="shared" si="3"/>
        <v>-0.010492499997781124</v>
      </c>
      <c r="O27">
        <f t="shared" si="4"/>
        <v>-0.012114179696399196</v>
      </c>
      <c r="Q27" s="2">
        <f t="shared" si="5"/>
        <v>41502.425607</v>
      </c>
      <c r="S27">
        <f t="shared" si="6"/>
        <v>2.6298450449100015E-06</v>
      </c>
    </row>
    <row r="28" spans="1:19" ht="12.75">
      <c r="A28" s="33" t="s">
        <v>49</v>
      </c>
      <c r="B28" s="34" t="s">
        <v>51</v>
      </c>
      <c r="C28" s="35">
        <v>56535.939934</v>
      </c>
      <c r="D28" s="35">
        <v>0.000109</v>
      </c>
      <c r="E28">
        <f t="shared" si="0"/>
        <v>9358.4950227332</v>
      </c>
      <c r="F28">
        <f t="shared" si="1"/>
        <v>9358.5</v>
      </c>
      <c r="G28">
        <f t="shared" si="2"/>
        <v>-0.01495049999357434</v>
      </c>
      <c r="I28">
        <f t="shared" si="3"/>
        <v>-0.01495049999357434</v>
      </c>
      <c r="O28">
        <f t="shared" si="4"/>
        <v>-0.0121206632288125</v>
      </c>
      <c r="Q28" s="2">
        <f t="shared" si="5"/>
        <v>41517.439934</v>
      </c>
      <c r="S28">
        <f t="shared" si="6"/>
        <v>8.007976115197754E-06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2022-11-23T05:32:22Z</dcterms:modified>
  <cp:category/>
  <cp:version/>
  <cp:contentType/>
  <cp:contentStatus/>
</cp:coreProperties>
</file>