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<sst xmlns="http://schemas.openxmlformats.org/spreadsheetml/2006/main" count="58" uniqueCount="54">
  <si>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OEJV 0191</t>
  </si>
  <si>
    <t>PE</t>
  </si>
  <si>
    <t>I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</si>
  <si>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</si>
  <si>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</si>
  <si>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</si>
  <si>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</si>
  <si>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</si>
  <si>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</si>
  <si>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</si>
  <si>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</si>
  <si>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</si>
  <si>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</si>
  <si>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</si>
  <si>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</si>
  <si>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</si>
  <si>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</si>
  <si>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</si>
  <si>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</si>
  <si>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</si>
  <si>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</si>
  <si>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</si>
  <si>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</si>
  <si>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</si>
  <si>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</si>
  <si>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</si>
  <si>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</si>
  <si>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</si>
  <si>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</si>
  <si>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</si>
  <si>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</si>
  <si>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</si>
  <si>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</si>
  <si>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</si>
  <si>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</si>
  <si>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</si>
  <si>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</si>
  <si>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</si>
  <si>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</si>
  <si>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</si>
  <si>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</si>
  <si>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not avail.</t>
  </si>
  <si>
    <t>Constell:</t>
  </si>
  <si>
    <t>V0906 Sco</t>
  </si>
  <si>
    <t>V0906 Sco / GSC 7386-0562</t>
  </si>
  <si>
    <t>Sco_V0906.xls</t>
  </si>
  <si>
    <t>EA/DM</t>
  </si>
  <si>
    <t>Sco</t>
  </si>
  <si>
    <t>G7386-0562</t>
  </si>
  <si>
    <t>Kreiner</t>
  </si>
  <si>
    <t>VSS_2013-01-28</t>
  </si>
  <si>
    <t>II</t>
  </si>
  <si>
    <t>BAD?</t>
  </si>
  <si>
    <t>vis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</si>
</sst>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24" borderId="5" xfId="0" applyFill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61" applyFont="1" applyAlignment="1">
      <alignment horizontal="left"/>
      <protection/>
    </xf>
    <xf numFmtId="0" fontId="8" fillId="0" borderId="0" xfId="61" applyFont="1" applyAlignment="1">
      <alignment horizontal="center"/>
      <protection/>
    </xf>
    <xf numFmtId="0" fontId="13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V0906 Sco-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0.005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0.005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30226808"/>
        <c:axId val="3605817"/>
      </c:scatterChart>
      <c:valAx>
        <c:axId val="30226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5817"/>
        <c:crosses val="autoZero"/>
        <c:crossBetween val="midCat"/>
        <c:dispUnits/>
      </c:valAx>
      <c:valAx>
        <c:axId val="3605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2680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275"/>
          <c:y val="0.934"/>
          <c:w val="0.733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17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3390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vsolj.cetus-net.org/bulletin.html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28</v>
      </c>
      <c r="B2" t="s">
        <v>46</v>
      </c>
      <c r="C2" s="30" t="s">
        <v>42</v>
      </c>
      <c r="D2" s="3" t="s">
        <v>47</v>
      </c>
      <c r="E2" s="31" t="s">
        <v>43</v>
      </c>
      <c r="F2" t="s">
        <v>48</v>
      </c>
    </row>
    <row r="3" ht="13.5" thickBot="1">
      <c r="E3" t="s">
        <v>48</v>
      </c>
    </row>
    <row r="4" spans="1:4" ht="14.25" thickBot="1" thickTop="1">
      <c r="A4" s="5" t="s">
        <v>5</v>
      </c>
      <c r="C4" s="27" t="s">
        <v>41</v>
      </c>
      <c r="D4" s="28" t="s">
        <v>41</v>
      </c>
    </row>
    <row r="5" spans="1:4" ht="13.5" thickTop="1">
      <c r="A5" s="9" t="s">
        <v>33</v>
      </c>
      <c r="B5" s="10"/>
      <c r="C5" s="11">
        <v>-9.5</v>
      </c>
      <c r="D5" s="10" t="s">
        <v>34</v>
      </c>
    </row>
    <row r="6" ht="12.75">
      <c r="A6" s="5" t="s">
        <v>6</v>
      </c>
    </row>
    <row r="7" spans="1:4" ht="12.75">
      <c r="A7" t="s">
        <v>7</v>
      </c>
      <c r="C7" s="8">
        <v>52501.3945</v>
      </c>
      <c r="D7" s="29" t="s">
        <v>49</v>
      </c>
    </row>
    <row r="8" spans="1:4" ht="12.75">
      <c r="A8" t="s">
        <v>8</v>
      </c>
      <c r="C8" s="8">
        <v>2.7859479</v>
      </c>
      <c r="D8" s="29" t="s">
        <v>49</v>
      </c>
    </row>
    <row r="9" spans="1:4" ht="12.75">
      <c r="A9" s="24" t="s">
        <v>37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24</v>
      </c>
      <c r="D10" s="4" t="s">
        <v>25</v>
      </c>
      <c r="E10" s="10"/>
    </row>
    <row r="11" spans="1:5" ht="12.75">
      <c r="A11" s="10" t="s">
        <v>20</v>
      </c>
      <c r="B11" s="10"/>
      <c r="C11" s="21">
        <f ca="1">INTERCEPT(INDIRECT($D$9):G992,INDIRECT($C$9):F992)</f>
        <v>0.00266892414701117</v>
      </c>
      <c r="D11" s="3"/>
      <c r="E11" s="10"/>
    </row>
    <row r="12" spans="1:5" ht="12.75">
      <c r="A12" s="10" t="s">
        <v>21</v>
      </c>
      <c r="B12" s="10"/>
      <c r="C12" s="21">
        <f ca="1">SLOPE(INDIRECT($D$9):G992,INDIRECT($C$9):F992)</f>
        <v>3.105504488899997E-05</v>
      </c>
      <c r="D12" s="3"/>
      <c r="E12" s="10"/>
    </row>
    <row r="13" spans="1:3" ht="12.75">
      <c r="A13" s="10" t="s">
        <v>23</v>
      </c>
      <c r="B13" s="10"/>
      <c r="C13" s="3" t="s">
        <v>18</v>
      </c>
    </row>
    <row r="14" spans="1:3" ht="12.75">
      <c r="A14" s="10"/>
      <c r="B14" s="10"/>
      <c r="C14" s="10"/>
    </row>
    <row r="15" spans="1:6" ht="12.75">
      <c r="A15" s="12" t="s">
        <v>22</v>
      </c>
      <c r="B15" s="10"/>
      <c r="C15" s="13">
        <f>(C7+C11)+(C8+C12)*INT(MAX(F21:F3533))</f>
        <v>57953.557983947</v>
      </c>
      <c r="E15" s="14" t="s">
        <v>38</v>
      </c>
      <c r="F15" s="11">
        <v>1</v>
      </c>
    </row>
    <row r="16" spans="1:6" ht="12.75">
      <c r="A16" s="16" t="s">
        <v>9</v>
      </c>
      <c r="B16" s="10"/>
      <c r="C16" s="17">
        <f>+C8+C12</f>
        <v>2.785978955044889</v>
      </c>
      <c r="E16" s="14" t="s">
        <v>35</v>
      </c>
      <c r="F16" s="15">
        <f ca="1">NOW()+15018.5+$C$5/24</f>
        <v>59906.778766550924</v>
      </c>
    </row>
    <row r="17" spans="1:6" ht="13.5" thickBot="1">
      <c r="A17" s="14" t="s">
        <v>32</v>
      </c>
      <c r="B17" s="10"/>
      <c r="C17" s="10">
        <f>COUNT(C21:C2191)</f>
        <v>3</v>
      </c>
      <c r="E17" s="14" t="s">
        <v>39</v>
      </c>
      <c r="F17" s="15">
        <f>ROUND(2*(F16-$C$7)/$C$8,0)/2+F15</f>
        <v>2659</v>
      </c>
    </row>
    <row r="18" spans="1:6" ht="14.25" thickBot="1" thickTop="1">
      <c r="A18" s="16" t="s">
        <v>10</v>
      </c>
      <c r="B18" s="10"/>
      <c r="C18" s="19">
        <f>+C15</f>
        <v>57953.557983947</v>
      </c>
      <c r="D18" s="20">
        <f>+C16</f>
        <v>2.785978955044889</v>
      </c>
      <c r="E18" s="14" t="s">
        <v>40</v>
      </c>
      <c r="F18" s="23">
        <f>ROUND(2*(F16-$C$15)/$C$16,0)/2+F15</f>
        <v>702</v>
      </c>
    </row>
    <row r="19" spans="5:6" ht="13.5" thickTop="1">
      <c r="E19" s="14" t="s">
        <v>36</v>
      </c>
      <c r="F19" s="18">
        <f>+$C$15+$C$16*F18-15018.5-$C$5/24</f>
        <v>44891.21104372185</v>
      </c>
    </row>
    <row r="20" spans="1:21" ht="13.5" thickBot="1">
      <c r="A20" s="4" t="s">
        <v>11</v>
      </c>
      <c r="B20" s="4" t="s">
        <v>12</v>
      </c>
      <c r="C20" s="4" t="s">
        <v>13</v>
      </c>
      <c r="D20" s="4" t="s">
        <v>17</v>
      </c>
      <c r="E20" s="4" t="s">
        <v>14</v>
      </c>
      <c r="F20" s="4" t="s">
        <v>15</v>
      </c>
      <c r="G20" s="4" t="s">
        <v>16</v>
      </c>
      <c r="H20" s="7" t="s">
        <v>4</v>
      </c>
      <c r="I20" s="7" t="s">
        <v>53</v>
      </c>
      <c r="J20" s="7" t="s">
        <v>1</v>
      </c>
      <c r="K20" s="7" t="s">
        <v>3</v>
      </c>
      <c r="L20" s="7" t="s">
        <v>29</v>
      </c>
      <c r="M20" s="7" t="s">
        <v>30</v>
      </c>
      <c r="N20" s="7" t="s">
        <v>31</v>
      </c>
      <c r="O20" s="7" t="s">
        <v>27</v>
      </c>
      <c r="P20" s="6" t="s">
        <v>26</v>
      </c>
      <c r="Q20" s="4" t="s">
        <v>19</v>
      </c>
      <c r="U20" s="26" t="s">
        <v>52</v>
      </c>
    </row>
    <row r="21" spans="1:17" ht="12.75">
      <c r="A21" t="str">
        <f>D7</f>
        <v>Kreiner</v>
      </c>
      <c r="C21" s="8">
        <f>C$7</f>
        <v>52501.3945</v>
      </c>
      <c r="D21" s="8" t="s">
        <v>18</v>
      </c>
      <c r="E21">
        <f>+(C21-C$7)/C$8</f>
        <v>0</v>
      </c>
      <c r="F21">
        <f>ROUND(2*E21,0)/2</f>
        <v>0</v>
      </c>
      <c r="G21">
        <f>+C21-(C$7+F21*C$8)</f>
        <v>0</v>
      </c>
      <c r="K21">
        <f>+G21</f>
        <v>0</v>
      </c>
      <c r="O21">
        <f>+C$11+C$12*$F21</f>
        <v>0.00266892414701117</v>
      </c>
      <c r="Q21" s="2">
        <f>+C21-15018.5</f>
        <v>37482.8945</v>
      </c>
    </row>
    <row r="22" spans="1:17" ht="12.75">
      <c r="A22" s="32" t="s">
        <v>50</v>
      </c>
      <c r="B22" s="33" t="s">
        <v>51</v>
      </c>
      <c r="C22" s="34">
        <v>56052.135</v>
      </c>
      <c r="D22" s="34">
        <v>0.005</v>
      </c>
      <c r="E22">
        <f>+(C22-C$7)/C$8</f>
        <v>1274.5179118389112</v>
      </c>
      <c r="F22">
        <f>ROUND(2*E22,0)/2</f>
        <v>1274.5</v>
      </c>
      <c r="G22">
        <f>+C22-(C$7+F22*C$8)</f>
        <v>0.049901450001925696</v>
      </c>
      <c r="K22">
        <f>+G22</f>
        <v>0.049901450001925696</v>
      </c>
      <c r="O22">
        <f>+C$11+C$12*$F22</f>
        <v>0.042248578858041626</v>
      </c>
      <c r="Q22" s="2">
        <f>+C22-15018.5</f>
        <v>41033.635</v>
      </c>
    </row>
    <row r="23" spans="1:17" ht="12.75">
      <c r="A23" s="35" t="s">
        <v>0</v>
      </c>
      <c r="B23" s="36" t="s">
        <v>2</v>
      </c>
      <c r="C23" s="37">
        <v>57953.553</v>
      </c>
      <c r="D23" s="37">
        <v>0.01</v>
      </c>
      <c r="E23">
        <f>+(C23-C$7)/C$8</f>
        <v>1957.0209837736008</v>
      </c>
      <c r="F23">
        <f>ROUND(2*E23,0)/2</f>
        <v>1957</v>
      </c>
      <c r="G23">
        <f>+C23-(C$7+F23*C$8)</f>
        <v>0.05845969999791123</v>
      </c>
      <c r="I23">
        <f>+G23</f>
        <v>0.05845969999791123</v>
      </c>
      <c r="O23">
        <f>+C$11+C$12*$F23</f>
        <v>0.06344364699478411</v>
      </c>
      <c r="Q23" s="2">
        <f>+C23-15018.5</f>
        <v>42935.053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63027" r:id="rId1" display="http://vsolj.cetus-net.org/bulletin.html"/>
    <hyperlink ref="H63020" r:id="rId2" display="https://www.aavso.org/ejaavso"/>
    <hyperlink ref="I63027" r:id="rId3" display="http://vsolj.cetus-net.org/bulletin.html"/>
    <hyperlink ref="AQ56678" r:id="rId4" display="http://cdsbib.u-strasbg.fr/cgi-bin/cdsbib?1990RMxAA..21..381G"/>
    <hyperlink ref="H63024" r:id="rId5" display="https://www.aavso.org/ejaavso"/>
    <hyperlink ref="AP4042" r:id="rId6" display="http://cdsbib.u-strasbg.fr/cgi-bin/cdsbib?1990RMxAA..21..381G"/>
    <hyperlink ref="AP4045" r:id="rId7" display="http://cdsbib.u-strasbg.fr/cgi-bin/cdsbib?1990RMxAA..21..381G"/>
    <hyperlink ref="AP4043" r:id="rId8" display="http://cdsbib.u-strasbg.fr/cgi-bin/cdsbib?1990RMxAA..21..381G"/>
    <hyperlink ref="AP4027" r:id="rId9" display="http://cdsbib.u-strasbg.fr/cgi-bin/cdsbib?1990RMxAA..21..381G"/>
    <hyperlink ref="AQ4256" r:id="rId10" display="http://cdsbib.u-strasbg.fr/cgi-bin/cdsbib?1990RMxAA..21..381G"/>
    <hyperlink ref="AQ4260" r:id="rId11" display="http://cdsbib.u-strasbg.fr/cgi-bin/cdsbib?1990RMxAA..21..381G"/>
    <hyperlink ref="AQ63940" r:id="rId12" display="http://cdsbib.u-strasbg.fr/cgi-bin/cdsbib?1990RMxAA..21..381G"/>
    <hyperlink ref="I1148" r:id="rId13" display="http://vsolj.cetus-net.org/bulletin.html"/>
    <hyperlink ref="H1148" r:id="rId14" display="http://vsolj.cetus-net.org/bulletin.html"/>
    <hyperlink ref="AQ64601" r:id="rId15" display="http://cdsbib.u-strasbg.fr/cgi-bin/cdsbib?1990RMxAA..21..381G"/>
    <hyperlink ref="AQ64600" r:id="rId16" display="http://cdsbib.u-strasbg.fr/cgi-bin/cdsbib?1990RMxAA..21..381G"/>
    <hyperlink ref="AP2318" r:id="rId17" display="http://cdsbib.u-strasbg.fr/cgi-bin/cdsbib?1990RMxAA..21..381G"/>
    <hyperlink ref="AP2336" r:id="rId18" display="http://cdsbib.u-strasbg.fr/cgi-bin/cdsbib?1990RMxAA..21..381G"/>
    <hyperlink ref="AP2337" r:id="rId19" display="http://cdsbib.u-strasbg.fr/cgi-bin/cdsbib?1990RMxAA..21..381G"/>
    <hyperlink ref="AP2333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