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9495" windowHeight="1371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<sst xmlns="http://schemas.openxmlformats.org/spreadsheetml/2006/main" count="706" uniqueCount="305">
  <si>
    <t>IBVS 6244</t>
  </si>
  <si>
    <t>0,005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</si>
  <si>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</si>
  <si>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</si>
  <si>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</si>
  <si>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</si>
  <si>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</si>
  <si>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</si>
  <si>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</si>
  <si>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</si>
  <si>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</si>
  <si>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</si>
  <si>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</si>
  <si>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</si>
  <si>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</si>
  <si>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</si>
  <si>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</si>
  <si>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</si>
  <si>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</si>
  <si>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</si>
  <si>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</si>
  <si>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</si>
  <si>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</si>
  <si>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</si>
  <si>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</si>
  <si>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</si>
  <si>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</si>
  <si>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</si>
  <si>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</si>
  <si>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</si>
  <si>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Paschke A</t>
  </si>
  <si>
    <t>BBSAG Bull.115</t>
  </si>
  <si>
    <t>B</t>
  </si>
  <si>
    <t>II</t>
  </si>
  <si>
    <t>IBVS 5263</t>
  </si>
  <si>
    <t>IBVS 4888</t>
  </si>
  <si>
    <t>IBVS 5543</t>
  </si>
  <si>
    <t># of data points:</t>
  </si>
  <si>
    <t>IBVS 5657</t>
  </si>
  <si>
    <t>EA/SD:</t>
  </si>
  <si>
    <t>CX Ser / gsc 0341-0431</t>
  </si>
  <si>
    <t>IBVS 5731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</si>
  <si>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</si>
  <si>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</si>
  <si>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</si>
  <si>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</si>
  <si>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</si>
  <si>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</si>
  <si>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</si>
  <si>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5802</t>
  </si>
  <si>
    <t>OEJV 0073</t>
  </si>
  <si>
    <t>OEJV 0074</t>
  </si>
  <si>
    <t>Add cycle</t>
  </si>
  <si>
    <t>Old Cycle</t>
  </si>
  <si>
    <t>OEJV 0130</t>
  </si>
  <si>
    <t>IBVS 5602</t>
  </si>
  <si>
    <t>I</t>
  </si>
  <si>
    <t>IBVS 5992</t>
  </si>
  <si>
    <t>OEJV 0142</t>
  </si>
  <si>
    <t>OEJV 0155</t>
  </si>
  <si>
    <t>OEJV 0172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</si>
  <si>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</si>
  <si>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</si>
  <si>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</si>
  <si>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</si>
  <si>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</si>
  <si>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</si>
  <si>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</si>
  <si>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</si>
  <si>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</si>
  <si>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</si>
  <si>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</si>
  <si>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2425361.316 </t>
  </si>
  <si>
    <t> 24.04.1928 19:35 </t>
  </si>
  <si>
    <t> -0.066 </t>
  </si>
  <si>
    <t>P </t>
  </si>
  <si>
    <t> W.Zessewitsch </t>
  </si>
  <si>
    <t> PZ 20.331 </t>
  </si>
  <si>
    <t>2425378.337 </t>
  </si>
  <si>
    <t> 11.05.1928 20:05 </t>
  </si>
  <si>
    <t> 0.001 </t>
  </si>
  <si>
    <t>2425389.306 </t>
  </si>
  <si>
    <t> 22.05.1928 19:20 </t>
  </si>
  <si>
    <t> 0.000 </t>
  </si>
  <si>
    <t>2425391.306 </t>
  </si>
  <si>
    <t> 24.05.1928 19:20 </t>
  </si>
  <si>
    <t> 0.006 </t>
  </si>
  <si>
    <t>2427580.359 </t>
  </si>
  <si>
    <t> 22.05.1934 20:36 </t>
  </si>
  <si>
    <t> 0.003 </t>
  </si>
  <si>
    <t>2428654.434 </t>
  </si>
  <si>
    <t> 30.04.1937 22:24 </t>
  </si>
  <si>
    <t> -0.005 </t>
  </si>
  <si>
    <t>2428655.448 </t>
  </si>
  <si>
    <t> 01.05.1937 22:45 </t>
  </si>
  <si>
    <t> 0.011 </t>
  </si>
  <si>
    <t>2428656.393 </t>
  </si>
  <si>
    <t> 02.05.1937 21:25 </t>
  </si>
  <si>
    <t> -0.041 </t>
  </si>
  <si>
    <t>2428665.417 </t>
  </si>
  <si>
    <t> 11.05.1937 22:00 </t>
  </si>
  <si>
    <t> 0.008 </t>
  </si>
  <si>
    <t>2429335.585 </t>
  </si>
  <si>
    <t> 13.03.1939 02:02 </t>
  </si>
  <si>
    <t>2429727.500 </t>
  </si>
  <si>
    <t> 08.04.1940 00:00 </t>
  </si>
  <si>
    <t> -0.025 </t>
  </si>
  <si>
    <t>2429746.475 </t>
  </si>
  <si>
    <t> 26.04.1940 23:24 </t>
  </si>
  <si>
    <t>2430161.314 </t>
  </si>
  <si>
    <t> 15.06.1941 19:32 </t>
  </si>
  <si>
    <t> -0.033 </t>
  </si>
  <si>
    <t>2430171.315 </t>
  </si>
  <si>
    <t> 25.06.1941 19:33 </t>
  </si>
  <si>
    <t>2430933.236 </t>
  </si>
  <si>
    <t> 27.07.1943 17:39 </t>
  </si>
  <si>
    <t> -0.015 </t>
  </si>
  <si>
    <t>2431213.50 </t>
  </si>
  <si>
    <t> 03.05.1944 00:00 </t>
  </si>
  <si>
    <t> 0.01 </t>
  </si>
  <si>
    <t>V </t>
  </si>
  <si>
    <t> IODE 4.3.24 </t>
  </si>
  <si>
    <t>2431230.44 </t>
  </si>
  <si>
    <t> 19.05.1944 22:33 </t>
  </si>
  <si>
    <t> -0.00 </t>
  </si>
  <si>
    <t>2431231.43 </t>
  </si>
  <si>
    <t> 20.05.1944 22:19 </t>
  </si>
  <si>
    <t> -0.01 </t>
  </si>
  <si>
    <t>2431233.45 </t>
  </si>
  <si>
    <t> 22.05.1944 22:48 </t>
  </si>
  <si>
    <t>2431235.42 </t>
  </si>
  <si>
    <t> 24.05.1944 22:04 </t>
  </si>
  <si>
    <t>2431253.38 </t>
  </si>
  <si>
    <t> 11.06.1944 21:07 </t>
  </si>
  <si>
    <t>2431256.39 </t>
  </si>
  <si>
    <t> 14.06.1944 21:21 </t>
  </si>
  <si>
    <t> 0.02 </t>
  </si>
  <si>
    <t>2431259.35 </t>
  </si>
  <si>
    <t> 17.06.1944 20:24 </t>
  </si>
  <si>
    <t> -0.02 </t>
  </si>
  <si>
    <t>2431265.33 </t>
  </si>
  <si>
    <t> 23.06.1944 19:55 </t>
  </si>
  <si>
    <t>2431266.33 </t>
  </si>
  <si>
    <t> 24.06.1944 19:55 </t>
  </si>
  <si>
    <t>2431267.35 </t>
  </si>
  <si>
    <t> 25.06.1944 20:24 </t>
  </si>
  <si>
    <t>2431606.434 </t>
  </si>
  <si>
    <t> 30.05.1945 22:24 </t>
  </si>
  <si>
    <t>2431648.298 </t>
  </si>
  <si>
    <t> 11.07.1945 19:09 </t>
  </si>
  <si>
    <t> -0.011 </t>
  </si>
  <si>
    <t>2431906.589 </t>
  </si>
  <si>
    <t> 27.03.1946 02:08 </t>
  </si>
  <si>
    <t> -0.019 </t>
  </si>
  <si>
    <t>2432413.237 </t>
  </si>
  <si>
    <t> 15.08.1947 17:41 </t>
  </si>
  <si>
    <t> 0.005 </t>
  </si>
  <si>
    <t>2432682.490 </t>
  </si>
  <si>
    <t> 10.05.1948 23:45 </t>
  </si>
  <si>
    <t>2432786.237 </t>
  </si>
  <si>
    <t> 22.08.1948 17:41 </t>
  </si>
  <si>
    <t> 0.018 </t>
  </si>
  <si>
    <t>2433088.403 </t>
  </si>
  <si>
    <t> 20.06.1949 21:40 </t>
  </si>
  <si>
    <t> 0.004 </t>
  </si>
  <si>
    <t>2436376.456 </t>
  </si>
  <si>
    <t> 21.06.1958 22:56 </t>
  </si>
  <si>
    <t> -0.014 </t>
  </si>
  <si>
    <t>2436395.410 </t>
  </si>
  <si>
    <t> 10.07.1958 21:50 </t>
  </si>
  <si>
    <t> -0.008 </t>
  </si>
  <si>
    <t>2436723.491 </t>
  </si>
  <si>
    <t> 03.06.1959 23:47 </t>
  </si>
  <si>
    <t> -0.036 </t>
  </si>
  <si>
    <t>2436762.386 </t>
  </si>
  <si>
    <t> 12.07.1959 21:15 </t>
  </si>
  <si>
    <t>2450515.500 </t>
  </si>
  <si>
    <t> 08.03.1997 00:00 </t>
  </si>
  <si>
    <t> -0.074 </t>
  </si>
  <si>
    <t>E </t>
  </si>
  <si>
    <t>?</t>
  </si>
  <si>
    <t> A.Paschke </t>
  </si>
  <si>
    <t> BBS 115 </t>
  </si>
  <si>
    <t>2450849.6004 </t>
  </si>
  <si>
    <t> 05.02.1998 02:24 </t>
  </si>
  <si>
    <t> -0.0665 </t>
  </si>
  <si>
    <t> J.Safar </t>
  </si>
  <si>
    <t>IBVS 4888 </t>
  </si>
  <si>
    <t>2450921.4009 </t>
  </si>
  <si>
    <t> 17.04.1998 21:37 </t>
  </si>
  <si>
    <t> -0.0710 </t>
  </si>
  <si>
    <t> M.Zejda </t>
  </si>
  <si>
    <t>2450927.3844 </t>
  </si>
  <si>
    <t> 23.04.1998 21:13 </t>
  </si>
  <si>
    <t> -0.0713 </t>
  </si>
  <si>
    <t>2451250.50 </t>
  </si>
  <si>
    <t> 13.03.1999 00:00 </t>
  </si>
  <si>
    <t> -0.08 </t>
  </si>
  <si>
    <t> BBS 121 </t>
  </si>
  <si>
    <t>2451270.4526 </t>
  </si>
  <si>
    <t> 01.04.1999 22:51 </t>
  </si>
  <si>
    <t> -0.0714 </t>
  </si>
  <si>
    <t>IBVS 5263 </t>
  </si>
  <si>
    <t>2451610.5291 </t>
  </si>
  <si>
    <t> 07.03.2000 00:41 </t>
  </si>
  <si>
    <t> BBS 122 </t>
  </si>
  <si>
    <t>2451649.42197 </t>
  </si>
  <si>
    <t> 14.04.2000 22:07 </t>
  </si>
  <si>
    <t> -0.07295 </t>
  </si>
  <si>
    <t>C </t>
  </si>
  <si>
    <t>o</t>
  </si>
  <si>
    <t> J.Šafár </t>
  </si>
  <si>
    <t>OEJV 0074 </t>
  </si>
  <si>
    <t>2451664.3831 </t>
  </si>
  <si>
    <t> 29.04.2000 21:11 </t>
  </si>
  <si>
    <t> -0.0712 </t>
  </si>
  <si>
    <t> K.Koss </t>
  </si>
  <si>
    <t> BRNO 32 </t>
  </si>
  <si>
    <t>2451955.5919 </t>
  </si>
  <si>
    <t> 15.02.2001 02:12 </t>
  </si>
  <si>
    <t> -0.0716 </t>
  </si>
  <si>
    <t> R.Diethelm </t>
  </si>
  <si>
    <t> BBS 124 </t>
  </si>
  <si>
    <t>2452321.59593 </t>
  </si>
  <si>
    <t> 16.02.2002 02:18 </t>
  </si>
  <si>
    <t> -0.07366 </t>
  </si>
  <si>
    <t>2452362.480 </t>
  </si>
  <si>
    <t> 28.03.2002 23:31 </t>
  </si>
  <si>
    <t> -0.079 </t>
  </si>
  <si>
    <t> BBS 128 </t>
  </si>
  <si>
    <t>2452395.403 </t>
  </si>
  <si>
    <t> 30.04.2002 21:40 </t>
  </si>
  <si>
    <t> E.Blättler </t>
  </si>
  <si>
    <t>2453050.611 </t>
  </si>
  <si>
    <t> 15.02.2004 02:39 </t>
  </si>
  <si>
    <t> BBS 130 </t>
  </si>
  <si>
    <t>2453143.8626 </t>
  </si>
  <si>
    <t> 18.05.2004 08:42 </t>
  </si>
  <si>
    <t> -0.0741 </t>
  </si>
  <si>
    <t> R.Nelson </t>
  </si>
  <si>
    <t>IBVS 5602 </t>
  </si>
  <si>
    <t>2453447.530 </t>
  </si>
  <si>
    <t> 18.03.2005 00:43 </t>
  </si>
  <si>
    <t> -0.082 </t>
  </si>
  <si>
    <t>IBVS 5653 </t>
  </si>
  <si>
    <t>2453492.4138 </t>
  </si>
  <si>
    <t> 01.05.2005 21:55 </t>
  </si>
  <si>
    <t> -0.0764 </t>
  </si>
  <si>
    <t>-I</t>
  </si>
  <si>
    <t> P.Frank </t>
  </si>
  <si>
    <t>BAVM 173 </t>
  </si>
  <si>
    <t>2453503.3859 </t>
  </si>
  <si>
    <t> 12.05.2005 21:15 </t>
  </si>
  <si>
    <t>22350.5</t>
  </si>
  <si>
    <t> -0.0745 </t>
  </si>
  <si>
    <t>2453814.5349 </t>
  </si>
  <si>
    <t> 20.03.2006 00:50 </t>
  </si>
  <si>
    <t>22662.5</t>
  </si>
  <si>
    <t> -0.0805 </t>
  </si>
  <si>
    <t>BAVM 178 </t>
  </si>
  <si>
    <t>2454207.4727 </t>
  </si>
  <si>
    <t> 16.04.2007 23:20 </t>
  </si>
  <si>
    <t>23056.5</t>
  </si>
  <si>
    <t> -0.0757 </t>
  </si>
  <si>
    <t>BAVM 186 </t>
  </si>
  <si>
    <t>2454271.297 </t>
  </si>
  <si>
    <t> 19.06.2007 19:07 </t>
  </si>
  <si>
    <t>23120.5</t>
  </si>
  <si>
    <t> -0.078 </t>
  </si>
  <si>
    <t>OEJV 0073 </t>
  </si>
  <si>
    <t>2454274.289 </t>
  </si>
  <si>
    <t> 22.06.2007 18:56 </t>
  </si>
  <si>
    <t>23123.5</t>
  </si>
  <si>
    <t>2454280.273 </t>
  </si>
  <si>
    <t> 28.06.2007 18:33 </t>
  </si>
  <si>
    <t>23129.5</t>
  </si>
  <si>
    <t>2454281.274 </t>
  </si>
  <si>
    <t> 29.06.2007 18:34 </t>
  </si>
  <si>
    <t>23130.5</t>
  </si>
  <si>
    <t>2454285.258 </t>
  </si>
  <si>
    <t> 03.07.2007 18:11 </t>
  </si>
  <si>
    <t>23134.5</t>
  </si>
  <si>
    <t>2454288.251 </t>
  </si>
  <si>
    <t> 06.07.2007 18:01 </t>
  </si>
  <si>
    <t>23137.5</t>
  </si>
  <si>
    <t>2455593.707 </t>
  </si>
  <si>
    <t> 01.02.2011 04:58 </t>
  </si>
  <si>
    <t>24446.5</t>
  </si>
  <si>
    <t> -0.077 </t>
  </si>
  <si>
    <t>OEJV 0142 </t>
  </si>
  <si>
    <t>2455723.8523 </t>
  </si>
  <si>
    <t> 11.06.2011 08:27 </t>
  </si>
  <si>
    <t>24577</t>
  </si>
  <si>
    <t> -0.0783 </t>
  </si>
  <si>
    <t>IBVS 5992 </t>
  </si>
  <si>
    <t>2456015.5600 </t>
  </si>
  <si>
    <t> 29.03.2012 01:26 </t>
  </si>
  <si>
    <t>24869.5</t>
  </si>
  <si>
    <t> -0.0784 </t>
  </si>
  <si>
    <t>ns</t>
  </si>
  <si>
    <t>OEJV 0155 </t>
  </si>
  <si>
    <t>2457153.471 </t>
  </si>
  <si>
    <t> 10.05.2015 23:18 </t>
  </si>
  <si>
    <t>26010.5</t>
  </si>
  <si>
    <t>OEJV 0172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</si>
</sst>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3" fillId="24" borderId="18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31" fillId="0" borderId="0" xfId="61" applyFont="1" applyAlignment="1">
      <alignment horizontal="left"/>
      <protection/>
    </xf>
    <xf numFmtId="0" fontId="31" fillId="0" borderId="0" xfId="61" applyFont="1" applyAlignment="1">
      <alignment horizontal="center" wrapText="1"/>
      <protection/>
    </xf>
    <xf numFmtId="0" fontId="31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CX Ser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A!$F$21:$F$987</c:f>
              <c:numCache/>
            </c:numRef>
          </c:xVal>
          <c:yVal>
            <c:numRef>
              <c:f>A!$H$21:$H$987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A!$D$21:$D$987</c:f>
                <c:numCache>
                  <c:ptCount val="96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  <c:pt idx="69">
                    <c:v>0.0003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plus>
            <c:minus>
              <c:numRef>
                <c:f>A!$D$21:$D$987</c:f>
                <c:numCache>
                  <c:ptCount val="96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  <c:pt idx="69">
                    <c:v>0.0003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A!$I$21:$I$987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A!$J$21:$J$987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A!$K$21:$K$987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A!$L$21:$L$987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A!$M$21:$M$987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A!$N$21:$N$987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A!$F$21:$F$987</c:f>
              <c:numCache/>
            </c:numRef>
          </c:xVal>
          <c:yVal>
            <c:numRef>
              <c:f>A!$O$21:$O$987</c:f>
              <c:numCache/>
            </c:numRef>
          </c:yVal>
          <c:smooth val="0"/>
        </c:ser>
        <c:axId val="31158884"/>
        <c:axId val="11994501"/>
      </c:scatterChart>
      <c:valAx>
        <c:axId val="31158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crossBetween val="midCat"/>
        <c:dispUnits/>
      </c:valAx>
      <c:valAx>
        <c:axId val="1199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CX Ser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A!$F$21:$F$987</c:f>
              <c:numCache/>
            </c:numRef>
          </c:xVal>
          <c:yVal>
            <c:numRef>
              <c:f>A!$H$21:$H$987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A!$D$21:$D$987</c:f>
                <c:numCache>
                  <c:ptCount val="96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  <c:pt idx="69">
                    <c:v>0.0003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plus>
            <c:minus>
              <c:numRef>
                <c:f>A!$D$21:$D$987</c:f>
                <c:numCache>
                  <c:ptCount val="96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  <c:pt idx="69">
                    <c:v>0.0003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A!$I$21:$I$987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A!$J$21:$J$987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A!$K$21:$K$987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A!$L$21:$L$987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A!$M$21:$M$987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plus>
            <c:minus>
              <c:numRef>
                <c:f>A!$D$21:$D$89</c:f>
                <c:numCache>
                  <c:ptCount val="6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0.01</c:v>
                  </c:pt>
                  <c:pt idx="39">
                    <c:v>0.0021</c:v>
                  </c:pt>
                  <c:pt idx="40">
                    <c:v>0.0054</c:v>
                  </c:pt>
                  <c:pt idx="41">
                    <c:v>0.002</c:v>
                  </c:pt>
                  <c:pt idx="42">
                    <c:v>NaN</c:v>
                  </c:pt>
                  <c:pt idx="43">
                    <c:v>0.003</c:v>
                  </c:pt>
                  <c:pt idx="44">
                    <c:v>NaN</c:v>
                  </c:pt>
                  <c:pt idx="45">
                    <c:v>0.0024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0.0024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0.007</c:v>
                  </c:pt>
                  <c:pt idx="52">
                    <c:v>0.0004</c:v>
                  </c:pt>
                  <c:pt idx="53">
                    <c:v>0.008</c:v>
                  </c:pt>
                  <c:pt idx="54">
                    <c:v>0.0005</c:v>
                  </c:pt>
                  <c:pt idx="55">
                    <c:v>0.0006</c:v>
                  </c:pt>
                  <c:pt idx="56">
                    <c:v>0.0018</c:v>
                  </c:pt>
                  <c:pt idx="57">
                    <c:v>0.0004</c:v>
                  </c:pt>
                  <c:pt idx="58">
                    <c:v>0.007</c:v>
                  </c:pt>
                  <c:pt idx="59">
                    <c:v>0.008</c:v>
                  </c:pt>
                  <c:pt idx="60">
                    <c:v>0.015</c:v>
                  </c:pt>
                  <c:pt idx="61">
                    <c:v>0.02</c:v>
                  </c:pt>
                  <c:pt idx="62">
                    <c:v>0.009</c:v>
                  </c:pt>
                  <c:pt idx="63">
                    <c:v>0.01</c:v>
                  </c:pt>
                  <c:pt idx="64">
                    <c:v>0.004</c:v>
                  </c:pt>
                  <c:pt idx="65">
                    <c:v>0.005</c:v>
                  </c:pt>
                  <c:pt idx="66">
                    <c:v>0.0003</c:v>
                  </c:pt>
                  <c:pt idx="67">
                    <c:v>0</c:v>
                  </c:pt>
                  <c:pt idx="68">
                    <c:v>0.005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A!$N$21:$N$987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A!$F$21:$F$987</c:f>
              <c:numCache/>
            </c:numRef>
          </c:xVal>
          <c:yVal>
            <c:numRef>
              <c:f>A!$O$21:$O$987</c:f>
              <c:numCache/>
            </c:numRef>
          </c:yVal>
          <c:smooth val="0"/>
        </c:ser>
        <c:axId val="40841646"/>
        <c:axId val="32030495"/>
      </c:scatterChart>
      <c:valAx>
        <c:axId val="40841646"/>
        <c:scaling>
          <c:orientation val="minMax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crossBetween val="midCat"/>
        <c:dispUnits/>
      </c:valAx>
      <c:valAx>
        <c:axId val="32030495"/>
        <c:scaling>
          <c:orientation val="minMax"/>
          <c:max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16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75"/>
          <c:y val="0.9305"/>
          <c:w val="0.8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14</xdr:col>
      <xdr:colOff>66675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05325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22</xdr:col>
      <xdr:colOff>533400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096500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4888" TargetMode="External" /><Relationship Id="rId3" Type="http://schemas.openxmlformats.org/officeDocument/2006/relationships/hyperlink" Target="http://www.konkoly.hu/cgi-bin/IBVS?4888" TargetMode="External" /><Relationship Id="rId4" Type="http://schemas.openxmlformats.org/officeDocument/2006/relationships/hyperlink" Target="http://www.konkoly.hu/cgi-bin/IBVS?5263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www.konkoly.hu/cgi-bin/IBVS?5602" TargetMode="External" /><Relationship Id="rId8" Type="http://schemas.openxmlformats.org/officeDocument/2006/relationships/hyperlink" Target="http://www.konkoly.hu/cgi-bin/IBVS?5653" TargetMode="External" /><Relationship Id="rId9" Type="http://schemas.openxmlformats.org/officeDocument/2006/relationships/hyperlink" Target="http://www.bav-astro.de/sfs/BAVM_link.php?BAVMnr=173" TargetMode="External" /><Relationship Id="rId10" Type="http://schemas.openxmlformats.org/officeDocument/2006/relationships/hyperlink" Target="http://www.bav-astro.de/sfs/BAVM_link.php?BAVMnr=173" TargetMode="External" /><Relationship Id="rId11" Type="http://schemas.openxmlformats.org/officeDocument/2006/relationships/hyperlink" Target="http://www.bav-astro.de/sfs/BAVM_link.php?BAVMnr=178" TargetMode="External" /><Relationship Id="rId12" Type="http://schemas.openxmlformats.org/officeDocument/2006/relationships/hyperlink" Target="http://www.bav-astro.de/sfs/BAVM_link.php?BAVMnr=186" TargetMode="External" /><Relationship Id="rId13" Type="http://schemas.openxmlformats.org/officeDocument/2006/relationships/hyperlink" Target="http://var.astro.cz/oejv/issues/oejv0073.pdf" TargetMode="External" /><Relationship Id="rId14" Type="http://schemas.openxmlformats.org/officeDocument/2006/relationships/hyperlink" Target="http://var.astro.cz/oejv/issues/oejv0073.pdf" TargetMode="External" /><Relationship Id="rId15" Type="http://schemas.openxmlformats.org/officeDocument/2006/relationships/hyperlink" Target="http://var.astro.cz/oejv/issues/oejv0073.pdf" TargetMode="External" /><Relationship Id="rId16" Type="http://schemas.openxmlformats.org/officeDocument/2006/relationships/hyperlink" Target="http://var.astro.cz/oejv/issues/oejv0073.pdf" TargetMode="External" /><Relationship Id="rId17" Type="http://schemas.openxmlformats.org/officeDocument/2006/relationships/hyperlink" Target="http://var.astro.cz/oejv/issues/oejv0073.pdf" TargetMode="External" /><Relationship Id="rId18" Type="http://schemas.openxmlformats.org/officeDocument/2006/relationships/hyperlink" Target="http://var.astro.cz/oejv/issues/oejv0073.pdf" TargetMode="External" /><Relationship Id="rId19" Type="http://schemas.openxmlformats.org/officeDocument/2006/relationships/hyperlink" Target="http://var.astro.cz/oejv/issues/oejv0142.pdf" TargetMode="External" /><Relationship Id="rId20" Type="http://schemas.openxmlformats.org/officeDocument/2006/relationships/hyperlink" Target="http://www.konkoly.hu/cgi-bin/IBVS?5992" TargetMode="External" /><Relationship Id="rId21" Type="http://schemas.openxmlformats.org/officeDocument/2006/relationships/hyperlink" Target="http://var.astro.cz/oejv/issues/oejv0155.pdf" TargetMode="External" /><Relationship Id="rId22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2" ht="12.75">
      <c r="A2" t="s">
        <v>26</v>
      </c>
      <c r="B2" s="11" t="s">
        <v>39</v>
      </c>
    </row>
    <row r="4" spans="1:4" ht="14.25" thickBot="1" thickTop="1">
      <c r="A4" s="7" t="s">
        <v>2</v>
      </c>
      <c r="C4" s="3">
        <v>31213.49</v>
      </c>
      <c r="D4" s="4">
        <v>0.9972918</v>
      </c>
    </row>
    <row r="5" spans="1:4" ht="13.5" thickTop="1">
      <c r="A5" s="17" t="s">
        <v>43</v>
      </c>
      <c r="B5" s="12"/>
      <c r="C5" s="18">
        <v>-9.5</v>
      </c>
      <c r="D5" s="12" t="s">
        <v>44</v>
      </c>
    </row>
    <row r="6" ht="12.75">
      <c r="A6" s="7" t="s">
        <v>3</v>
      </c>
    </row>
    <row r="7" spans="1:3" ht="12.75">
      <c r="A7" t="s">
        <v>4</v>
      </c>
      <c r="C7">
        <f>+C4</f>
        <v>31213.49</v>
      </c>
    </row>
    <row r="8" spans="1:3" ht="12.75">
      <c r="A8" t="s">
        <v>5</v>
      </c>
      <c r="C8">
        <f>+D4</f>
        <v>0.9972918</v>
      </c>
    </row>
    <row r="9" spans="1:4" ht="12.75">
      <c r="A9" s="33" t="s">
        <v>48</v>
      </c>
      <c r="B9" s="34">
        <v>21</v>
      </c>
      <c r="C9" s="31" t="str">
        <f>"F"&amp;B9</f>
        <v>F21</v>
      </c>
      <c r="D9" s="32" t="str">
        <f>"G"&amp;B9</f>
        <v>G21</v>
      </c>
    </row>
    <row r="10" spans="1:5" ht="13.5" thickBot="1">
      <c r="A10" s="12"/>
      <c r="B10" s="12"/>
      <c r="C10" s="6" t="s">
        <v>22</v>
      </c>
      <c r="D10" s="6" t="s">
        <v>23</v>
      </c>
      <c r="E10" s="12"/>
    </row>
    <row r="11" spans="1:5" ht="12.75">
      <c r="A11" s="12" t="s">
        <v>18</v>
      </c>
      <c r="B11" s="12"/>
      <c r="C11" s="30">
        <f ca="1">INTERCEPT(INDIRECT($D$9):G986,INDIRECT($C$9):F986)</f>
        <v>-0.009928273536342295</v>
      </c>
      <c r="D11" s="5"/>
      <c r="E11" s="12"/>
    </row>
    <row r="12" spans="1:5" ht="12.75">
      <c r="A12" s="12" t="s">
        <v>19</v>
      </c>
      <c r="B12" s="12"/>
      <c r="C12" s="30">
        <f ca="1">SLOPE(INDIRECT($D$9):G986,INDIRECT($C$9):F986)</f>
        <v>-2.8908915010481747E-06</v>
      </c>
      <c r="D12" s="5"/>
      <c r="E12" s="12"/>
    </row>
    <row r="13" spans="1:3" ht="12.75">
      <c r="A13" s="12" t="s">
        <v>21</v>
      </c>
      <c r="B13" s="12"/>
      <c r="C13" s="5" t="s">
        <v>16</v>
      </c>
    </row>
    <row r="14" spans="1:3" ht="12.75">
      <c r="A14" s="12"/>
      <c r="B14" s="12"/>
      <c r="C14" s="12"/>
    </row>
    <row r="15" spans="1:6" ht="12.75">
      <c r="A15" s="19" t="s">
        <v>20</v>
      </c>
      <c r="B15" s="12"/>
      <c r="C15" s="20">
        <f>(C7+C11)+(C8+C12)*INT(MAX(F21:F3527))</f>
        <v>57894.947546015246</v>
      </c>
      <c r="E15" s="21" t="s">
        <v>52</v>
      </c>
      <c r="F15" s="18">
        <v>1</v>
      </c>
    </row>
    <row r="16" spans="1:6" ht="12.75">
      <c r="A16" s="23" t="s">
        <v>6</v>
      </c>
      <c r="B16" s="12"/>
      <c r="C16" s="24">
        <f>+C8+C12</f>
        <v>0.9972889091084989</v>
      </c>
      <c r="E16" s="21" t="s">
        <v>45</v>
      </c>
      <c r="F16" s="22">
        <f ca="1">NOW()+15018.5+$C$5/24</f>
        <v>59906.80893576389</v>
      </c>
    </row>
    <row r="17" spans="1:6" ht="13.5" thickBot="1">
      <c r="A17" s="21" t="s">
        <v>37</v>
      </c>
      <c r="B17" s="12"/>
      <c r="C17" s="12">
        <f>COUNT(C21:C2185)</f>
        <v>70</v>
      </c>
      <c r="E17" s="21" t="s">
        <v>53</v>
      </c>
      <c r="F17" s="22">
        <f>ROUND(2*(F16-$C$7)/$C$8,0)/2+F15</f>
        <v>28772</v>
      </c>
    </row>
    <row r="18" spans="1:6" ht="14.25" thickBot="1" thickTop="1">
      <c r="A18" s="23" t="s">
        <v>7</v>
      </c>
      <c r="B18" s="12"/>
      <c r="C18" s="26">
        <f>+C15</f>
        <v>57894.947546015246</v>
      </c>
      <c r="D18" s="27">
        <f>+C16</f>
        <v>0.9972889091084989</v>
      </c>
      <c r="E18" s="21" t="s">
        <v>46</v>
      </c>
      <c r="F18" s="32">
        <f>ROUND(2*(F16-$C$15)/$C$16,0)/2+F15</f>
        <v>2018.5</v>
      </c>
    </row>
    <row r="19" spans="5:6" ht="13.5" thickTop="1">
      <c r="E19" s="21" t="s">
        <v>47</v>
      </c>
      <c r="F19" s="25">
        <f>+$C$15+$C$16*F18-15018.5-$C$5/24</f>
        <v>44889.87104238409</v>
      </c>
    </row>
    <row r="20" spans="1:17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68</v>
      </c>
      <c r="I20" s="9" t="s">
        <v>71</v>
      </c>
      <c r="J20" s="9" t="s">
        <v>65</v>
      </c>
      <c r="K20" s="9" t="s">
        <v>63</v>
      </c>
      <c r="L20" s="9" t="s">
        <v>27</v>
      </c>
      <c r="M20" s="9" t="s">
        <v>28</v>
      </c>
      <c r="N20" s="9" t="s">
        <v>29</v>
      </c>
      <c r="O20" s="9" t="s">
        <v>25</v>
      </c>
      <c r="P20" s="8" t="s">
        <v>24</v>
      </c>
      <c r="Q20" s="6" t="s">
        <v>17</v>
      </c>
    </row>
    <row r="21" spans="1:17" ht="12.75">
      <c r="A21" s="54" t="s">
        <v>77</v>
      </c>
      <c r="B21" s="56" t="s">
        <v>56</v>
      </c>
      <c r="C21" s="55">
        <v>25361.316</v>
      </c>
      <c r="D21" s="16"/>
      <c r="E21">
        <f aca="true" t="shared" si="0" ref="E21:E52">+(C21-C$7)/C$8</f>
        <v>-5868.065896059712</v>
      </c>
      <c r="F21">
        <f aca="true" t="shared" si="1" ref="F21:F52">ROUND(2*E21,0)/2</f>
        <v>-5868</v>
      </c>
      <c r="G21">
        <f aca="true" t="shared" si="2" ref="G21:G52">+C21-(C$7+F21*C$8)</f>
        <v>-0.06571760000224458</v>
      </c>
      <c r="H21">
        <f aca="true" t="shared" si="3" ref="H21:H58">+G21</f>
        <v>-0.06571760000224458</v>
      </c>
      <c r="O21">
        <f aca="true" t="shared" si="4" ref="O21:O52">+C$11+C$12*$F21</f>
        <v>0.007035477791808395</v>
      </c>
      <c r="Q21" s="2">
        <f aca="true" t="shared" si="5" ref="Q21:Q52">+C21-15018.5</f>
        <v>10342.815999999999</v>
      </c>
    </row>
    <row r="22" spans="1:17" ht="12.75">
      <c r="A22" s="54" t="s">
        <v>77</v>
      </c>
      <c r="B22" s="56" t="s">
        <v>56</v>
      </c>
      <c r="C22" s="55">
        <v>25378.337</v>
      </c>
      <c r="D22" s="13"/>
      <c r="E22">
        <f t="shared" si="0"/>
        <v>-5850.998674610582</v>
      </c>
      <c r="F22">
        <f t="shared" si="1"/>
        <v>-5851</v>
      </c>
      <c r="G22">
        <f t="shared" si="2"/>
        <v>0.0013217999985499773</v>
      </c>
      <c r="H22">
        <f t="shared" si="3"/>
        <v>0.0013217999985499773</v>
      </c>
      <c r="O22">
        <f t="shared" si="4"/>
        <v>0.006986332636290574</v>
      </c>
      <c r="Q22" s="2">
        <f t="shared" si="5"/>
        <v>10359.837</v>
      </c>
    </row>
    <row r="23" spans="1:17" ht="12.75">
      <c r="A23" s="54" t="s">
        <v>77</v>
      </c>
      <c r="B23" s="56" t="s">
        <v>56</v>
      </c>
      <c r="C23" s="55">
        <v>25389.306</v>
      </c>
      <c r="D23" s="13"/>
      <c r="E23">
        <f t="shared" si="0"/>
        <v>-5839.999887695859</v>
      </c>
      <c r="F23">
        <f t="shared" si="1"/>
        <v>-5840</v>
      </c>
      <c r="G23">
        <f t="shared" si="2"/>
        <v>0.00011199999789823778</v>
      </c>
      <c r="H23">
        <f t="shared" si="3"/>
        <v>0.00011199999789823778</v>
      </c>
      <c r="O23">
        <f t="shared" si="4"/>
        <v>0.006954532829779047</v>
      </c>
      <c r="Q23" s="2">
        <f t="shared" si="5"/>
        <v>10370.806</v>
      </c>
    </row>
    <row r="24" spans="1:17" ht="12.75">
      <c r="A24" s="54" t="s">
        <v>77</v>
      </c>
      <c r="B24" s="56" t="s">
        <v>56</v>
      </c>
      <c r="C24" s="55">
        <v>25391.306</v>
      </c>
      <c r="D24" s="13"/>
      <c r="E24">
        <f t="shared" si="0"/>
        <v>-5837.994456587331</v>
      </c>
      <c r="F24">
        <f t="shared" si="1"/>
        <v>-5838</v>
      </c>
      <c r="G24">
        <f t="shared" si="2"/>
        <v>0.005528399997274391</v>
      </c>
      <c r="H24">
        <f t="shared" si="3"/>
        <v>0.005528399997274391</v>
      </c>
      <c r="O24">
        <f t="shared" si="4"/>
        <v>0.00694875104677695</v>
      </c>
      <c r="Q24" s="2">
        <f t="shared" si="5"/>
        <v>10372.806</v>
      </c>
    </row>
    <row r="25" spans="1:17" ht="12.75">
      <c r="A25" s="54" t="s">
        <v>77</v>
      </c>
      <c r="B25" s="56" t="s">
        <v>56</v>
      </c>
      <c r="C25" s="55">
        <v>27580.359</v>
      </c>
      <c r="D25" s="13"/>
      <c r="E25">
        <f t="shared" si="0"/>
        <v>-3642.9969643789323</v>
      </c>
      <c r="F25">
        <f t="shared" si="1"/>
        <v>-3643</v>
      </c>
      <c r="G25">
        <f t="shared" si="2"/>
        <v>0.003027399998245528</v>
      </c>
      <c r="H25">
        <f t="shared" si="3"/>
        <v>0.003027399998245528</v>
      </c>
      <c r="O25">
        <f t="shared" si="4"/>
        <v>0.0006032442019762059</v>
      </c>
      <c r="Q25" s="2">
        <f t="shared" si="5"/>
        <v>12561.859</v>
      </c>
    </row>
    <row r="26" spans="1:17" ht="12.75">
      <c r="A26" s="54" t="s">
        <v>77</v>
      </c>
      <c r="B26" s="56" t="s">
        <v>56</v>
      </c>
      <c r="C26" s="55">
        <v>28654.434</v>
      </c>
      <c r="D26" s="13"/>
      <c r="E26">
        <f t="shared" si="0"/>
        <v>-2566.0052554327635</v>
      </c>
      <c r="F26">
        <f t="shared" si="1"/>
        <v>-2566</v>
      </c>
      <c r="G26">
        <f t="shared" si="2"/>
        <v>-0.005241200000455137</v>
      </c>
      <c r="H26">
        <f t="shared" si="3"/>
        <v>-0.005241200000455137</v>
      </c>
      <c r="O26">
        <f t="shared" si="4"/>
        <v>-0.0025102459446526785</v>
      </c>
      <c r="Q26" s="2">
        <f t="shared" si="5"/>
        <v>13635.934000000001</v>
      </c>
    </row>
    <row r="27" spans="1:17" ht="12.75">
      <c r="A27" s="54" t="s">
        <v>77</v>
      </c>
      <c r="B27" s="56" t="s">
        <v>56</v>
      </c>
      <c r="C27" s="55">
        <v>28655.448</v>
      </c>
      <c r="D27" s="13"/>
      <c r="E27">
        <f t="shared" si="0"/>
        <v>-2564.9885018607406</v>
      </c>
      <c r="F27">
        <f t="shared" si="1"/>
        <v>-2565</v>
      </c>
      <c r="G27">
        <f t="shared" si="2"/>
        <v>0.011467000000266125</v>
      </c>
      <c r="H27">
        <f t="shared" si="3"/>
        <v>0.011467000000266125</v>
      </c>
      <c r="O27">
        <f t="shared" si="4"/>
        <v>-0.002513136836153727</v>
      </c>
      <c r="Q27" s="2">
        <f t="shared" si="5"/>
        <v>13636.948</v>
      </c>
    </row>
    <row r="28" spans="1:17" ht="12.75">
      <c r="A28" s="54" t="s">
        <v>77</v>
      </c>
      <c r="B28" s="56" t="s">
        <v>56</v>
      </c>
      <c r="C28" s="55">
        <v>28656.393</v>
      </c>
      <c r="D28" s="13"/>
      <c r="E28">
        <f t="shared" si="0"/>
        <v>-2564.0409356619616</v>
      </c>
      <c r="F28">
        <f t="shared" si="1"/>
        <v>-2564</v>
      </c>
      <c r="G28">
        <f t="shared" si="2"/>
        <v>-0.040824800002155825</v>
      </c>
      <c r="H28">
        <f t="shared" si="3"/>
        <v>-0.040824800002155825</v>
      </c>
      <c r="O28">
        <f t="shared" si="4"/>
        <v>-0.0025160277276547746</v>
      </c>
      <c r="Q28" s="2">
        <f t="shared" si="5"/>
        <v>13637.893</v>
      </c>
    </row>
    <row r="29" spans="1:17" ht="12.75">
      <c r="A29" s="54" t="s">
        <v>77</v>
      </c>
      <c r="B29" s="56" t="s">
        <v>56</v>
      </c>
      <c r="C29" s="55">
        <v>28665.417</v>
      </c>
      <c r="D29" s="13"/>
      <c r="E29">
        <f t="shared" si="0"/>
        <v>-2554.9924305002814</v>
      </c>
      <c r="F29">
        <f t="shared" si="1"/>
        <v>-2555</v>
      </c>
      <c r="G29">
        <f t="shared" si="2"/>
        <v>0.00754899999810732</v>
      </c>
      <c r="H29">
        <f t="shared" si="3"/>
        <v>0.00754899999810732</v>
      </c>
      <c r="O29">
        <f t="shared" si="4"/>
        <v>-0.0025420457511642087</v>
      </c>
      <c r="Q29" s="2">
        <f t="shared" si="5"/>
        <v>13646.917000000001</v>
      </c>
    </row>
    <row r="30" spans="1:17" ht="12.75">
      <c r="A30" s="54" t="s">
        <v>77</v>
      </c>
      <c r="B30" s="56" t="s">
        <v>56</v>
      </c>
      <c r="C30" s="55">
        <v>29335.585</v>
      </c>
      <c r="D30" s="13"/>
      <c r="E30">
        <f t="shared" si="0"/>
        <v>-1883.0045529302483</v>
      </c>
      <c r="F30">
        <f t="shared" si="1"/>
        <v>-1883</v>
      </c>
      <c r="G30">
        <f t="shared" si="2"/>
        <v>-0.004540600002655992</v>
      </c>
      <c r="H30">
        <f t="shared" si="3"/>
        <v>-0.004540600002655992</v>
      </c>
      <c r="O30">
        <f t="shared" si="4"/>
        <v>-0.004484724839868582</v>
      </c>
      <c r="Q30" s="2">
        <f t="shared" si="5"/>
        <v>14317.085</v>
      </c>
    </row>
    <row r="31" spans="1:17" ht="12.75">
      <c r="A31" s="54" t="s">
        <v>77</v>
      </c>
      <c r="B31" s="56" t="s">
        <v>56</v>
      </c>
      <c r="C31" s="55">
        <v>29727.5</v>
      </c>
      <c r="D31" s="13"/>
      <c r="E31">
        <f t="shared" si="0"/>
        <v>-1490.0252864808492</v>
      </c>
      <c r="F31">
        <f t="shared" si="1"/>
        <v>-1490</v>
      </c>
      <c r="G31">
        <f t="shared" si="2"/>
        <v>-0.02521800000249641</v>
      </c>
      <c r="H31">
        <f t="shared" si="3"/>
        <v>-0.02521800000249641</v>
      </c>
      <c r="O31">
        <f t="shared" si="4"/>
        <v>-0.005620845199780514</v>
      </c>
      <c r="Q31" s="2">
        <f t="shared" si="5"/>
        <v>14709</v>
      </c>
    </row>
    <row r="32" spans="1:17" ht="12.75">
      <c r="A32" s="54" t="s">
        <v>77</v>
      </c>
      <c r="B32" s="56" t="s">
        <v>56</v>
      </c>
      <c r="C32" s="55">
        <v>29746.475</v>
      </c>
      <c r="D32" s="13"/>
      <c r="E32">
        <f t="shared" si="0"/>
        <v>-1470.99875883869</v>
      </c>
      <c r="F32">
        <f t="shared" si="1"/>
        <v>-1471</v>
      </c>
      <c r="G32">
        <f t="shared" si="2"/>
        <v>0.0012377999955788255</v>
      </c>
      <c r="H32">
        <f t="shared" si="3"/>
        <v>0.0012377999955788255</v>
      </c>
      <c r="O32">
        <f t="shared" si="4"/>
        <v>-0.00567577213830043</v>
      </c>
      <c r="Q32" s="2">
        <f t="shared" si="5"/>
        <v>14727.974999999999</v>
      </c>
    </row>
    <row r="33" spans="1:17" ht="12.75">
      <c r="A33" s="54" t="s">
        <v>77</v>
      </c>
      <c r="B33" s="56" t="s">
        <v>56</v>
      </c>
      <c r="C33" s="55">
        <v>30161.314</v>
      </c>
      <c r="D33" s="13"/>
      <c r="E33">
        <f t="shared" si="0"/>
        <v>-1055.0332410233425</v>
      </c>
      <c r="F33">
        <f t="shared" si="1"/>
        <v>-1055</v>
      </c>
      <c r="G33">
        <f t="shared" si="2"/>
        <v>-0.0331510000032722</v>
      </c>
      <c r="H33">
        <f t="shared" si="3"/>
        <v>-0.0331510000032722</v>
      </c>
      <c r="O33">
        <f t="shared" si="4"/>
        <v>-0.006878383002736471</v>
      </c>
      <c r="Q33" s="2">
        <f t="shared" si="5"/>
        <v>15142.813999999998</v>
      </c>
    </row>
    <row r="34" spans="1:17" ht="12.75">
      <c r="A34" s="54" t="s">
        <v>77</v>
      </c>
      <c r="B34" s="56" t="s">
        <v>56</v>
      </c>
      <c r="C34" s="55">
        <v>30171.315</v>
      </c>
      <c r="D34" s="13"/>
      <c r="E34">
        <f t="shared" si="0"/>
        <v>-1045.0050827651476</v>
      </c>
      <c r="F34">
        <f t="shared" si="1"/>
        <v>-1045</v>
      </c>
      <c r="G34">
        <f t="shared" si="2"/>
        <v>-0.005069000002549728</v>
      </c>
      <c r="H34">
        <f t="shared" si="3"/>
        <v>-0.005069000002549728</v>
      </c>
      <c r="O34">
        <f t="shared" si="4"/>
        <v>-0.0069072919177469525</v>
      </c>
      <c r="Q34" s="2">
        <f t="shared" si="5"/>
        <v>15152.814999999999</v>
      </c>
    </row>
    <row r="35" spans="1:17" ht="12.75">
      <c r="A35" s="54" t="s">
        <v>77</v>
      </c>
      <c r="B35" s="56" t="s">
        <v>56</v>
      </c>
      <c r="C35" s="55">
        <v>30933.236</v>
      </c>
      <c r="D35" s="13"/>
      <c r="E35">
        <f t="shared" si="0"/>
        <v>-281.0150449447201</v>
      </c>
      <c r="F35">
        <f t="shared" si="1"/>
        <v>-281</v>
      </c>
      <c r="G35">
        <f t="shared" si="2"/>
        <v>-0.015004200002294965</v>
      </c>
      <c r="H35">
        <f t="shared" si="3"/>
        <v>-0.015004200002294965</v>
      </c>
      <c r="O35">
        <f t="shared" si="4"/>
        <v>-0.009115933024547758</v>
      </c>
      <c r="Q35" s="2">
        <f t="shared" si="5"/>
        <v>15914.736</v>
      </c>
    </row>
    <row r="36" spans="1:17" ht="12.75">
      <c r="A36" t="s">
        <v>14</v>
      </c>
      <c r="C36" s="28">
        <v>31213.49</v>
      </c>
      <c r="D36" s="28" t="s">
        <v>16</v>
      </c>
      <c r="E36">
        <f t="shared" si="0"/>
        <v>0</v>
      </c>
      <c r="F36">
        <f t="shared" si="1"/>
        <v>0</v>
      </c>
      <c r="G36">
        <f t="shared" si="2"/>
        <v>0</v>
      </c>
      <c r="H36">
        <f t="shared" si="3"/>
        <v>0</v>
      </c>
      <c r="O36">
        <f t="shared" si="4"/>
        <v>-0.009928273536342295</v>
      </c>
      <c r="Q36" s="2">
        <f t="shared" si="5"/>
        <v>16194.990000000002</v>
      </c>
    </row>
    <row r="37" spans="1:17" ht="12.75">
      <c r="A37" s="54" t="s">
        <v>121</v>
      </c>
      <c r="B37" s="56" t="s">
        <v>56</v>
      </c>
      <c r="C37" s="55">
        <v>31213.5</v>
      </c>
      <c r="D37" s="13"/>
      <c r="E37">
        <f t="shared" si="0"/>
        <v>0.010027155541035523</v>
      </c>
      <c r="F37">
        <f t="shared" si="1"/>
        <v>0</v>
      </c>
      <c r="G37">
        <f t="shared" si="2"/>
        <v>0.00999999999839929</v>
      </c>
      <c r="H37">
        <f t="shared" si="3"/>
        <v>0.00999999999839929</v>
      </c>
      <c r="O37">
        <f t="shared" si="4"/>
        <v>-0.009928273536342295</v>
      </c>
      <c r="Q37" s="2">
        <f t="shared" si="5"/>
        <v>16195</v>
      </c>
    </row>
    <row r="38" spans="1:17" ht="12.75">
      <c r="A38" s="54" t="s">
        <v>121</v>
      </c>
      <c r="B38" s="56" t="s">
        <v>56</v>
      </c>
      <c r="C38" s="55">
        <v>31230.44</v>
      </c>
      <c r="D38" s="13"/>
      <c r="E38">
        <f t="shared" si="0"/>
        <v>16.996028644772863</v>
      </c>
      <c r="F38">
        <f t="shared" si="1"/>
        <v>17</v>
      </c>
      <c r="G38">
        <f t="shared" si="2"/>
        <v>-0.0039606000027561095</v>
      </c>
      <c r="H38">
        <f t="shared" si="3"/>
        <v>-0.0039606000027561095</v>
      </c>
      <c r="O38">
        <f t="shared" si="4"/>
        <v>-0.009977418691860114</v>
      </c>
      <c r="Q38" s="2">
        <f t="shared" si="5"/>
        <v>16211.939999999999</v>
      </c>
    </row>
    <row r="39" spans="1:17" ht="12.75">
      <c r="A39" s="54" t="s">
        <v>121</v>
      </c>
      <c r="B39" s="56" t="s">
        <v>56</v>
      </c>
      <c r="C39" s="55">
        <v>31231.43</v>
      </c>
      <c r="D39" s="13"/>
      <c r="E39">
        <f t="shared" si="0"/>
        <v>17.988717043495885</v>
      </c>
      <c r="F39">
        <f t="shared" si="1"/>
        <v>18</v>
      </c>
      <c r="G39">
        <f t="shared" si="2"/>
        <v>-0.011252399999648333</v>
      </c>
      <c r="H39">
        <f t="shared" si="3"/>
        <v>-0.011252399999648333</v>
      </c>
      <c r="O39">
        <f t="shared" si="4"/>
        <v>-0.009980309583361161</v>
      </c>
      <c r="Q39" s="2">
        <f t="shared" si="5"/>
        <v>16212.93</v>
      </c>
    </row>
    <row r="40" spans="1:17" ht="12.75">
      <c r="A40" s="54" t="s">
        <v>121</v>
      </c>
      <c r="B40" s="56" t="s">
        <v>56</v>
      </c>
      <c r="C40" s="55">
        <v>31233.45</v>
      </c>
      <c r="D40" s="13"/>
      <c r="E40">
        <f t="shared" si="0"/>
        <v>20.014202463109722</v>
      </c>
      <c r="F40">
        <f t="shared" si="1"/>
        <v>20</v>
      </c>
      <c r="G40">
        <f t="shared" si="2"/>
        <v>0.014164000000164378</v>
      </c>
      <c r="H40">
        <f t="shared" si="3"/>
        <v>0.014164000000164378</v>
      </c>
      <c r="O40">
        <f t="shared" si="4"/>
        <v>-0.009986091366363258</v>
      </c>
      <c r="Q40" s="2">
        <f t="shared" si="5"/>
        <v>16214.95</v>
      </c>
    </row>
    <row r="41" spans="1:17" ht="12.75">
      <c r="A41" s="54" t="s">
        <v>121</v>
      </c>
      <c r="B41" s="56" t="s">
        <v>56</v>
      </c>
      <c r="C41" s="55">
        <v>31235.42</v>
      </c>
      <c r="D41" s="13"/>
      <c r="E41">
        <f t="shared" si="0"/>
        <v>21.989552105007434</v>
      </c>
      <c r="F41">
        <f t="shared" si="1"/>
        <v>22</v>
      </c>
      <c r="G41">
        <f t="shared" si="2"/>
        <v>-0.010419600002933294</v>
      </c>
      <c r="H41">
        <f t="shared" si="3"/>
        <v>-0.010419600002933294</v>
      </c>
      <c r="O41">
        <f t="shared" si="4"/>
        <v>-0.009991873149365355</v>
      </c>
      <c r="Q41" s="2">
        <f t="shared" si="5"/>
        <v>16216.919999999998</v>
      </c>
    </row>
    <row r="42" spans="1:17" ht="12.75">
      <c r="A42" s="54" t="s">
        <v>121</v>
      </c>
      <c r="B42" s="56" t="s">
        <v>56</v>
      </c>
      <c r="C42" s="55">
        <v>31253.38</v>
      </c>
      <c r="D42" s="13"/>
      <c r="E42">
        <f t="shared" si="0"/>
        <v>39.99832345959269</v>
      </c>
      <c r="F42">
        <f t="shared" si="1"/>
        <v>40</v>
      </c>
      <c r="G42">
        <f t="shared" si="2"/>
        <v>-0.0016720000021450687</v>
      </c>
      <c r="H42">
        <f t="shared" si="3"/>
        <v>-0.0016720000021450687</v>
      </c>
      <c r="O42">
        <f t="shared" si="4"/>
        <v>-0.010043909196384222</v>
      </c>
      <c r="Q42" s="2">
        <f t="shared" si="5"/>
        <v>16234.880000000001</v>
      </c>
    </row>
    <row r="43" spans="1:17" ht="12.75">
      <c r="A43" s="54" t="s">
        <v>121</v>
      </c>
      <c r="B43" s="56" t="s">
        <v>56</v>
      </c>
      <c r="C43" s="55">
        <v>31256.39</v>
      </c>
      <c r="D43" s="13"/>
      <c r="E43">
        <f t="shared" si="0"/>
        <v>43.0164972779259</v>
      </c>
      <c r="F43">
        <f t="shared" si="1"/>
        <v>43</v>
      </c>
      <c r="G43">
        <f t="shared" si="2"/>
        <v>0.01645259999713744</v>
      </c>
      <c r="H43">
        <f t="shared" si="3"/>
        <v>0.01645259999713744</v>
      </c>
      <c r="O43">
        <f t="shared" si="4"/>
        <v>-0.010052581870887367</v>
      </c>
      <c r="Q43" s="2">
        <f t="shared" si="5"/>
        <v>16237.89</v>
      </c>
    </row>
    <row r="44" spans="1:17" ht="12.75">
      <c r="A44" s="54" t="s">
        <v>121</v>
      </c>
      <c r="B44" s="56" t="s">
        <v>56</v>
      </c>
      <c r="C44" s="55">
        <v>31259.35</v>
      </c>
      <c r="D44" s="13"/>
      <c r="E44">
        <f t="shared" si="0"/>
        <v>45.984535318546634</v>
      </c>
      <c r="F44">
        <f t="shared" si="1"/>
        <v>46</v>
      </c>
      <c r="G44">
        <f t="shared" si="2"/>
        <v>-0.015422800002852455</v>
      </c>
      <c r="H44">
        <f t="shared" si="3"/>
        <v>-0.015422800002852455</v>
      </c>
      <c r="O44">
        <f t="shared" si="4"/>
        <v>-0.010061254545390511</v>
      </c>
      <c r="Q44" s="2">
        <f t="shared" si="5"/>
        <v>16240.849999999999</v>
      </c>
    </row>
    <row r="45" spans="1:17" ht="12.75">
      <c r="A45" s="54" t="s">
        <v>121</v>
      </c>
      <c r="B45" s="56" t="s">
        <v>56</v>
      </c>
      <c r="C45" s="55">
        <v>31265.33</v>
      </c>
      <c r="D45" s="13"/>
      <c r="E45">
        <f t="shared" si="0"/>
        <v>51.98077433304891</v>
      </c>
      <c r="F45">
        <f t="shared" si="1"/>
        <v>52</v>
      </c>
      <c r="G45">
        <f t="shared" si="2"/>
        <v>-0.019173600001522573</v>
      </c>
      <c r="H45">
        <f t="shared" si="3"/>
        <v>-0.019173600001522573</v>
      </c>
      <c r="O45">
        <f t="shared" si="4"/>
        <v>-0.0100785998943968</v>
      </c>
      <c r="Q45" s="2">
        <f t="shared" si="5"/>
        <v>16246.830000000002</v>
      </c>
    </row>
    <row r="46" spans="1:17" ht="12.75">
      <c r="A46" s="54" t="s">
        <v>121</v>
      </c>
      <c r="B46" s="56" t="s">
        <v>56</v>
      </c>
      <c r="C46" s="55">
        <v>31266.33</v>
      </c>
      <c r="D46" s="13"/>
      <c r="E46">
        <f t="shared" si="0"/>
        <v>52.98348988731297</v>
      </c>
      <c r="F46">
        <f t="shared" si="1"/>
        <v>53</v>
      </c>
      <c r="G46">
        <f t="shared" si="2"/>
        <v>-0.016465400000015507</v>
      </c>
      <c r="H46">
        <f t="shared" si="3"/>
        <v>-0.016465400000015507</v>
      </c>
      <c r="O46">
        <f t="shared" si="4"/>
        <v>-0.010081490785897849</v>
      </c>
      <c r="Q46" s="2">
        <f t="shared" si="5"/>
        <v>16247.830000000002</v>
      </c>
    </row>
    <row r="47" spans="1:17" ht="12.75">
      <c r="A47" s="54" t="s">
        <v>121</v>
      </c>
      <c r="B47" s="56" t="s">
        <v>56</v>
      </c>
      <c r="C47" s="55">
        <v>31267.35</v>
      </c>
      <c r="D47" s="13"/>
      <c r="E47">
        <f t="shared" si="0"/>
        <v>54.0062597526591</v>
      </c>
      <c r="F47">
        <f t="shared" si="1"/>
        <v>54</v>
      </c>
      <c r="G47">
        <f t="shared" si="2"/>
        <v>0.006242799998290138</v>
      </c>
      <c r="H47">
        <f t="shared" si="3"/>
        <v>0.006242799998290138</v>
      </c>
      <c r="O47">
        <f t="shared" si="4"/>
        <v>-0.010084381677398896</v>
      </c>
      <c r="Q47" s="2">
        <f t="shared" si="5"/>
        <v>16248.849999999999</v>
      </c>
    </row>
    <row r="48" spans="1:17" ht="12.75">
      <c r="A48" s="54" t="s">
        <v>77</v>
      </c>
      <c r="B48" s="56" t="s">
        <v>56</v>
      </c>
      <c r="C48" s="55">
        <v>31606.434</v>
      </c>
      <c r="D48" s="13"/>
      <c r="E48">
        <f t="shared" si="0"/>
        <v>394.0110607547355</v>
      </c>
      <c r="F48">
        <f t="shared" si="1"/>
        <v>394</v>
      </c>
      <c r="G48">
        <f t="shared" si="2"/>
        <v>0.011030800000298768</v>
      </c>
      <c r="H48">
        <f t="shared" si="3"/>
        <v>0.011030800000298768</v>
      </c>
      <c r="O48">
        <f t="shared" si="4"/>
        <v>-0.011067284787755276</v>
      </c>
      <c r="Q48" s="2">
        <f t="shared" si="5"/>
        <v>16587.934</v>
      </c>
    </row>
    <row r="49" spans="1:17" ht="12.75">
      <c r="A49" s="54" t="s">
        <v>77</v>
      </c>
      <c r="B49" s="56" t="s">
        <v>56</v>
      </c>
      <c r="C49" s="55">
        <v>31648.298</v>
      </c>
      <c r="D49" s="13"/>
      <c r="E49">
        <f t="shared" si="0"/>
        <v>435.9887447184438</v>
      </c>
      <c r="F49">
        <f t="shared" si="1"/>
        <v>436</v>
      </c>
      <c r="G49">
        <f t="shared" si="2"/>
        <v>-0.011224800004129065</v>
      </c>
      <c r="H49">
        <f t="shared" si="3"/>
        <v>-0.011224800004129065</v>
      </c>
      <c r="O49">
        <f t="shared" si="4"/>
        <v>-0.011188702230799298</v>
      </c>
      <c r="Q49" s="2">
        <f t="shared" si="5"/>
        <v>16629.798</v>
      </c>
    </row>
    <row r="50" spans="1:17" ht="12.75">
      <c r="A50" s="54" t="s">
        <v>77</v>
      </c>
      <c r="B50" s="56" t="s">
        <v>56</v>
      </c>
      <c r="C50" s="55">
        <v>31906.589</v>
      </c>
      <c r="D50" s="13"/>
      <c r="E50">
        <f t="shared" si="0"/>
        <v>694.9811479448626</v>
      </c>
      <c r="F50">
        <f t="shared" si="1"/>
        <v>695</v>
      </c>
      <c r="G50">
        <f t="shared" si="2"/>
        <v>-0.018801000001985813</v>
      </c>
      <c r="H50">
        <f t="shared" si="3"/>
        <v>-0.018801000001985813</v>
      </c>
      <c r="O50">
        <f t="shared" si="4"/>
        <v>-0.011937443129570777</v>
      </c>
      <c r="Q50" s="2">
        <f t="shared" si="5"/>
        <v>16888.089</v>
      </c>
    </row>
    <row r="51" spans="1:17" ht="12.75">
      <c r="A51" s="54" t="s">
        <v>77</v>
      </c>
      <c r="B51" s="56" t="s">
        <v>56</v>
      </c>
      <c r="C51" s="55">
        <v>32413.237</v>
      </c>
      <c r="D51" s="13"/>
      <c r="E51">
        <f t="shared" si="0"/>
        <v>1203.00497808164</v>
      </c>
      <c r="F51">
        <f t="shared" si="1"/>
        <v>1203</v>
      </c>
      <c r="G51">
        <f t="shared" si="2"/>
        <v>0.0049646000006760005</v>
      </c>
      <c r="H51">
        <f t="shared" si="3"/>
        <v>0.0049646000006760005</v>
      </c>
      <c r="O51">
        <f t="shared" si="4"/>
        <v>-0.013406016012103249</v>
      </c>
      <c r="Q51" s="2">
        <f t="shared" si="5"/>
        <v>17394.737</v>
      </c>
    </row>
    <row r="52" spans="1:17" ht="12.75">
      <c r="A52" s="54" t="s">
        <v>77</v>
      </c>
      <c r="B52" s="56" t="s">
        <v>56</v>
      </c>
      <c r="C52" s="55">
        <v>32682.49</v>
      </c>
      <c r="D52" s="13"/>
      <c r="E52">
        <f t="shared" si="0"/>
        <v>1472.989149213901</v>
      </c>
      <c r="F52">
        <f t="shared" si="1"/>
        <v>1473</v>
      </c>
      <c r="G52">
        <f t="shared" si="2"/>
        <v>-0.010821399999258574</v>
      </c>
      <c r="H52">
        <f t="shared" si="3"/>
        <v>-0.010821399999258574</v>
      </c>
      <c r="O52">
        <f t="shared" si="4"/>
        <v>-0.014186556717386256</v>
      </c>
      <c r="Q52" s="2">
        <f t="shared" si="5"/>
        <v>17663.99</v>
      </c>
    </row>
    <row r="53" spans="1:17" ht="12.75">
      <c r="A53" s="54" t="s">
        <v>77</v>
      </c>
      <c r="B53" s="56" t="s">
        <v>56</v>
      </c>
      <c r="C53" s="55">
        <v>32786.237</v>
      </c>
      <c r="D53" s="13"/>
      <c r="E53">
        <f aca="true" t="shared" si="6" ref="E53:E84">+(C53-C$7)/C$8</f>
        <v>1577.0178798221339</v>
      </c>
      <c r="F53">
        <f aca="true" t="shared" si="7" ref="F53:F84">ROUND(2*E53,0)/2</f>
        <v>1577</v>
      </c>
      <c r="G53">
        <f aca="true" t="shared" si="8" ref="G53:G84">+C53-(C$7+F53*C$8)</f>
        <v>0.01783140000043204</v>
      </c>
      <c r="H53">
        <f t="shared" si="3"/>
        <v>0.01783140000043204</v>
      </c>
      <c r="O53">
        <f aca="true" t="shared" si="9" ref="O53:O84">+C$11+C$12*$F53</f>
        <v>-0.014487209433495267</v>
      </c>
      <c r="Q53" s="2">
        <f aca="true" t="shared" si="10" ref="Q53:Q84">+C53-15018.5</f>
        <v>17767.737</v>
      </c>
    </row>
    <row r="54" spans="1:17" ht="12.75">
      <c r="A54" s="54" t="s">
        <v>77</v>
      </c>
      <c r="B54" s="56" t="s">
        <v>56</v>
      </c>
      <c r="C54" s="55">
        <v>33088.403</v>
      </c>
      <c r="D54" s="13"/>
      <c r="E54">
        <f t="shared" si="6"/>
        <v>1880.0044279918845</v>
      </c>
      <c r="F54">
        <f t="shared" si="7"/>
        <v>1880</v>
      </c>
      <c r="G54">
        <f t="shared" si="8"/>
        <v>0.004415999996126629</v>
      </c>
      <c r="H54">
        <f t="shared" si="3"/>
        <v>0.004415999996126629</v>
      </c>
      <c r="O54">
        <f t="shared" si="9"/>
        <v>-0.015363149558312864</v>
      </c>
      <c r="Q54" s="2">
        <f t="shared" si="10"/>
        <v>18069.903</v>
      </c>
    </row>
    <row r="55" spans="1:17" ht="12.75">
      <c r="A55" s="54" t="s">
        <v>77</v>
      </c>
      <c r="B55" s="56" t="s">
        <v>56</v>
      </c>
      <c r="C55" s="55">
        <v>36376.456</v>
      </c>
      <c r="D55" s="13"/>
      <c r="E55">
        <f t="shared" si="6"/>
        <v>5176.986314336483</v>
      </c>
      <c r="F55">
        <f t="shared" si="7"/>
        <v>5177</v>
      </c>
      <c r="G55">
        <f t="shared" si="8"/>
        <v>-0.013648600004671607</v>
      </c>
      <c r="H55">
        <f t="shared" si="3"/>
        <v>-0.013648600004671607</v>
      </c>
      <c r="O55">
        <f t="shared" si="9"/>
        <v>-0.024894418837268693</v>
      </c>
      <c r="Q55" s="2">
        <f t="shared" si="10"/>
        <v>21357.956</v>
      </c>
    </row>
    <row r="56" spans="1:17" ht="12.75">
      <c r="A56" s="54" t="s">
        <v>77</v>
      </c>
      <c r="B56" s="56" t="s">
        <v>56</v>
      </c>
      <c r="C56" s="55">
        <v>36395.41</v>
      </c>
      <c r="D56" s="13"/>
      <c r="E56">
        <f t="shared" si="6"/>
        <v>5195.991784952009</v>
      </c>
      <c r="F56">
        <f t="shared" si="7"/>
        <v>5196</v>
      </c>
      <c r="G56">
        <f t="shared" si="8"/>
        <v>-0.008192799999960698</v>
      </c>
      <c r="H56">
        <f t="shared" si="3"/>
        <v>-0.008192799999960698</v>
      </c>
      <c r="O56">
        <f t="shared" si="9"/>
        <v>-0.02494934577578861</v>
      </c>
      <c r="Q56" s="2">
        <f t="shared" si="10"/>
        <v>21376.910000000003</v>
      </c>
    </row>
    <row r="57" spans="1:17" ht="12.75">
      <c r="A57" s="54" t="s">
        <v>77</v>
      </c>
      <c r="B57" s="56" t="s">
        <v>56</v>
      </c>
      <c r="C57" s="55">
        <v>36723.491</v>
      </c>
      <c r="D57" s="13"/>
      <c r="E57">
        <f t="shared" si="6"/>
        <v>5524.963706710514</v>
      </c>
      <c r="F57">
        <f t="shared" si="7"/>
        <v>5525</v>
      </c>
      <c r="G57">
        <f t="shared" si="8"/>
        <v>-0.03619500000058906</v>
      </c>
      <c r="H57">
        <f t="shared" si="3"/>
        <v>-0.03619500000058906</v>
      </c>
      <c r="O57">
        <f t="shared" si="9"/>
        <v>-0.02590044907963346</v>
      </c>
      <c r="Q57" s="2">
        <f t="shared" si="10"/>
        <v>21704.991</v>
      </c>
    </row>
    <row r="58" spans="1:17" ht="12.75">
      <c r="A58" s="54" t="s">
        <v>77</v>
      </c>
      <c r="B58" s="56" t="s">
        <v>56</v>
      </c>
      <c r="C58" s="55">
        <v>36762.386</v>
      </c>
      <c r="D58" s="13"/>
      <c r="E58">
        <f t="shared" si="6"/>
        <v>5563.964328193611</v>
      </c>
      <c r="F58">
        <f t="shared" si="7"/>
        <v>5564</v>
      </c>
      <c r="G58">
        <f t="shared" si="8"/>
        <v>-0.03557520000322256</v>
      </c>
      <c r="H58">
        <f t="shared" si="3"/>
        <v>-0.03557520000322256</v>
      </c>
      <c r="O58">
        <f t="shared" si="9"/>
        <v>-0.02601319384817434</v>
      </c>
      <c r="Q58" s="2">
        <f t="shared" si="10"/>
        <v>21743.886</v>
      </c>
    </row>
    <row r="59" spans="1:31" ht="12.75">
      <c r="A59" t="s">
        <v>31</v>
      </c>
      <c r="B59" s="5" t="s">
        <v>33</v>
      </c>
      <c r="C59" s="28">
        <v>50515.5</v>
      </c>
      <c r="D59" s="28">
        <v>0.01</v>
      </c>
      <c r="E59">
        <f t="shared" si="6"/>
        <v>19354.42565556039</v>
      </c>
      <c r="F59">
        <f t="shared" si="7"/>
        <v>19354.5</v>
      </c>
      <c r="G59">
        <f t="shared" si="8"/>
        <v>-0.07414310000604019</v>
      </c>
      <c r="I59">
        <f>+G59</f>
        <v>-0.07414310000604019</v>
      </c>
      <c r="O59">
        <f t="shared" si="9"/>
        <v>-0.0658800330933792</v>
      </c>
      <c r="Q59" s="2">
        <f t="shared" si="10"/>
        <v>35497</v>
      </c>
      <c r="AC59" t="s">
        <v>30</v>
      </c>
      <c r="AE59" t="s">
        <v>32</v>
      </c>
    </row>
    <row r="60" spans="1:17" ht="12.75">
      <c r="A60" t="s">
        <v>35</v>
      </c>
      <c r="B60" s="5"/>
      <c r="C60" s="28">
        <v>50849.6004</v>
      </c>
      <c r="D60" s="28">
        <v>0.0021</v>
      </c>
      <c r="E60">
        <f t="shared" si="6"/>
        <v>19689.433323326233</v>
      </c>
      <c r="F60">
        <f t="shared" si="7"/>
        <v>19689.5</v>
      </c>
      <c r="G60">
        <f t="shared" si="8"/>
        <v>-0.06649609999294626</v>
      </c>
      <c r="K60">
        <f aca="true" t="shared" si="11" ref="K60:K74">+G60</f>
        <v>-0.06649609999294626</v>
      </c>
      <c r="O60">
        <f t="shared" si="9"/>
        <v>-0.06684848174623033</v>
      </c>
      <c r="Q60" s="2">
        <f t="shared" si="10"/>
        <v>35831.1004</v>
      </c>
    </row>
    <row r="61" spans="1:17" ht="12.75">
      <c r="A61" t="s">
        <v>35</v>
      </c>
      <c r="B61" s="5"/>
      <c r="C61" s="28">
        <v>50921.4009</v>
      </c>
      <c r="D61" s="28">
        <v>0.0054</v>
      </c>
      <c r="E61">
        <f t="shared" si="6"/>
        <v>19761.428801480168</v>
      </c>
      <c r="F61">
        <f t="shared" si="7"/>
        <v>19761.5</v>
      </c>
      <c r="G61">
        <f t="shared" si="8"/>
        <v>-0.07100570000329753</v>
      </c>
      <c r="K61">
        <f t="shared" si="11"/>
        <v>-0.07100570000329753</v>
      </c>
      <c r="O61">
        <f t="shared" si="9"/>
        <v>-0.0670566259343058</v>
      </c>
      <c r="Q61" s="2">
        <f t="shared" si="10"/>
        <v>35902.9009</v>
      </c>
    </row>
    <row r="62" spans="1:17" ht="12.75">
      <c r="A62" t="s">
        <v>35</v>
      </c>
      <c r="B62" s="5"/>
      <c r="C62" s="28">
        <v>50927.3844</v>
      </c>
      <c r="D62" s="28">
        <v>0.002</v>
      </c>
      <c r="E62">
        <f t="shared" si="6"/>
        <v>19767.42854999911</v>
      </c>
      <c r="F62">
        <f t="shared" si="7"/>
        <v>19767.5</v>
      </c>
      <c r="G62">
        <f t="shared" si="8"/>
        <v>-0.07125649999943562</v>
      </c>
      <c r="K62">
        <f t="shared" si="11"/>
        <v>-0.07125649999943562</v>
      </c>
      <c r="O62">
        <f t="shared" si="9"/>
        <v>-0.06707397128331209</v>
      </c>
      <c r="Q62" s="2">
        <f t="shared" si="10"/>
        <v>35908.8844</v>
      </c>
    </row>
    <row r="63" spans="1:27" ht="12.75">
      <c r="A63" s="54" t="s">
        <v>198</v>
      </c>
      <c r="B63" s="56" t="s">
        <v>33</v>
      </c>
      <c r="C63" s="55">
        <v>51250.5</v>
      </c>
      <c r="D63" s="13"/>
      <c r="E63">
        <f t="shared" si="6"/>
        <v>20091.42158794447</v>
      </c>
      <c r="F63">
        <f t="shared" si="7"/>
        <v>20091.5</v>
      </c>
      <c r="G63">
        <f t="shared" si="8"/>
        <v>-0.07819970000127796</v>
      </c>
      <c r="K63">
        <f t="shared" si="11"/>
        <v>-0.07819970000127796</v>
      </c>
      <c r="O63">
        <f t="shared" si="9"/>
        <v>-0.0680106201296517</v>
      </c>
      <c r="Q63" s="2">
        <f t="shared" si="10"/>
        <v>36232</v>
      </c>
      <c r="AA63">
        <v>44</v>
      </c>
    </row>
    <row r="64" spans="1:17" ht="12.75">
      <c r="A64" t="s">
        <v>34</v>
      </c>
      <c r="B64" s="10" t="s">
        <v>33</v>
      </c>
      <c r="C64" s="29">
        <v>51270.4526</v>
      </c>
      <c r="D64" s="29">
        <v>0.003</v>
      </c>
      <c r="E64">
        <f t="shared" si="6"/>
        <v>20111.428370312475</v>
      </c>
      <c r="F64">
        <f t="shared" si="7"/>
        <v>20111.5</v>
      </c>
      <c r="G64">
        <f t="shared" si="8"/>
        <v>-0.07143570000334876</v>
      </c>
      <c r="K64">
        <f t="shared" si="11"/>
        <v>-0.07143570000334876</v>
      </c>
      <c r="O64">
        <f t="shared" si="9"/>
        <v>-0.06806843795967266</v>
      </c>
      <c r="Q64" s="2">
        <f t="shared" si="10"/>
        <v>36251.9526</v>
      </c>
    </row>
    <row r="65" spans="1:17" ht="12.75">
      <c r="A65" s="54" t="s">
        <v>205</v>
      </c>
      <c r="B65" s="56" t="s">
        <v>33</v>
      </c>
      <c r="C65" s="55">
        <v>51610.5291</v>
      </c>
      <c r="D65" s="13"/>
      <c r="E65">
        <f t="shared" si="6"/>
        <v>20452.42836650216</v>
      </c>
      <c r="F65">
        <f t="shared" si="7"/>
        <v>20452.5</v>
      </c>
      <c r="G65">
        <f t="shared" si="8"/>
        <v>-0.07143949999590404</v>
      </c>
      <c r="K65">
        <f t="shared" si="11"/>
        <v>-0.07143949999590404</v>
      </c>
      <c r="O65">
        <f t="shared" si="9"/>
        <v>-0.06905423196153009</v>
      </c>
      <c r="Q65" s="2">
        <f t="shared" si="10"/>
        <v>36592.0291</v>
      </c>
    </row>
    <row r="66" spans="1:17" ht="12.75">
      <c r="A66" s="35" t="s">
        <v>51</v>
      </c>
      <c r="B66" s="36" t="s">
        <v>33</v>
      </c>
      <c r="C66" s="35">
        <v>51649.42197</v>
      </c>
      <c r="D66" s="35">
        <v>0.0024</v>
      </c>
      <c r="E66">
        <f t="shared" si="6"/>
        <v>20491.426852201133</v>
      </c>
      <c r="F66">
        <f t="shared" si="7"/>
        <v>20491.5</v>
      </c>
      <c r="G66">
        <f t="shared" si="8"/>
        <v>-0.0729496999992989</v>
      </c>
      <c r="K66">
        <f t="shared" si="11"/>
        <v>-0.0729496999992989</v>
      </c>
      <c r="O66">
        <f t="shared" si="9"/>
        <v>-0.06916697673007097</v>
      </c>
      <c r="Q66" s="2">
        <f t="shared" si="10"/>
        <v>36630.92197</v>
      </c>
    </row>
    <row r="67" spans="1:17" ht="12.75">
      <c r="A67" s="54" t="s">
        <v>217</v>
      </c>
      <c r="B67" s="56" t="s">
        <v>33</v>
      </c>
      <c r="C67" s="55">
        <v>51664.3831</v>
      </c>
      <c r="D67" s="13"/>
      <c r="E67">
        <f t="shared" si="6"/>
        <v>20506.428609961495</v>
      </c>
      <c r="F67">
        <f t="shared" si="7"/>
        <v>20506.5</v>
      </c>
      <c r="G67">
        <f t="shared" si="8"/>
        <v>-0.07119670000247424</v>
      </c>
      <c r="K67">
        <f t="shared" si="11"/>
        <v>-0.07119670000247424</v>
      </c>
      <c r="O67">
        <f t="shared" si="9"/>
        <v>-0.06921034010258668</v>
      </c>
      <c r="Q67" s="2">
        <f t="shared" si="10"/>
        <v>36645.8831</v>
      </c>
    </row>
    <row r="68" spans="1:17" ht="12.75">
      <c r="A68" s="54" t="s">
        <v>222</v>
      </c>
      <c r="B68" s="56" t="s">
        <v>33</v>
      </c>
      <c r="C68" s="55">
        <v>51955.5919</v>
      </c>
      <c r="D68" s="13"/>
      <c r="E68">
        <f t="shared" si="6"/>
        <v>20798.428203260068</v>
      </c>
      <c r="F68">
        <f t="shared" si="7"/>
        <v>20798.5</v>
      </c>
      <c r="G68">
        <f t="shared" si="8"/>
        <v>-0.07160229999863077</v>
      </c>
      <c r="K68">
        <f t="shared" si="11"/>
        <v>-0.07160229999863077</v>
      </c>
      <c r="O68">
        <f t="shared" si="9"/>
        <v>-0.07005448042089275</v>
      </c>
      <c r="Q68" s="2">
        <f t="shared" si="10"/>
        <v>36937.0919</v>
      </c>
    </row>
    <row r="69" spans="1:17" ht="12.75">
      <c r="A69" s="35" t="s">
        <v>51</v>
      </c>
      <c r="B69" s="36" t="s">
        <v>33</v>
      </c>
      <c r="C69" s="35">
        <v>52321.59593</v>
      </c>
      <c r="D69" s="35">
        <v>0.0024</v>
      </c>
      <c r="E69">
        <f t="shared" si="6"/>
        <v>21165.4261370644</v>
      </c>
      <c r="F69">
        <f t="shared" si="7"/>
        <v>21165.5</v>
      </c>
      <c r="G69">
        <f t="shared" si="8"/>
        <v>-0.07366289999481523</v>
      </c>
      <c r="K69">
        <f t="shared" si="11"/>
        <v>-0.07366289999481523</v>
      </c>
      <c r="O69">
        <f t="shared" si="9"/>
        <v>-0.07111543760177744</v>
      </c>
      <c r="Q69" s="2">
        <f t="shared" si="10"/>
        <v>37303.09593</v>
      </c>
    </row>
    <row r="70" spans="1:17" ht="12.75">
      <c r="A70" s="54" t="s">
        <v>229</v>
      </c>
      <c r="B70" s="56" t="s">
        <v>33</v>
      </c>
      <c r="C70" s="55">
        <v>52362.48</v>
      </c>
      <c r="D70" s="13"/>
      <c r="E70">
        <f t="shared" si="6"/>
        <v>21206.42122997502</v>
      </c>
      <c r="F70">
        <f t="shared" si="7"/>
        <v>21206.5</v>
      </c>
      <c r="G70">
        <f t="shared" si="8"/>
        <v>-0.07855669999844395</v>
      </c>
      <c r="K70">
        <f t="shared" si="11"/>
        <v>-0.07855669999844395</v>
      </c>
      <c r="O70">
        <f t="shared" si="9"/>
        <v>-0.07123396415332041</v>
      </c>
      <c r="Q70" s="2">
        <f t="shared" si="10"/>
        <v>37343.98</v>
      </c>
    </row>
    <row r="71" spans="1:17" ht="12.75">
      <c r="A71" s="54" t="s">
        <v>229</v>
      </c>
      <c r="B71" s="56" t="s">
        <v>33</v>
      </c>
      <c r="C71" s="55">
        <v>52395.403</v>
      </c>
      <c r="D71" s="13"/>
      <c r="E71">
        <f t="shared" si="6"/>
        <v>21239.43363416805</v>
      </c>
      <c r="F71">
        <f t="shared" si="7"/>
        <v>21239.5</v>
      </c>
      <c r="G71">
        <f t="shared" si="8"/>
        <v>-0.0661861000044155</v>
      </c>
      <c r="K71">
        <f t="shared" si="11"/>
        <v>-0.0661861000044155</v>
      </c>
      <c r="O71">
        <f t="shared" si="9"/>
        <v>-0.071329363572855</v>
      </c>
      <c r="Q71" s="2">
        <f t="shared" si="10"/>
        <v>37376.903</v>
      </c>
    </row>
    <row r="72" spans="1:17" ht="12.75">
      <c r="A72" s="37" t="s">
        <v>36</v>
      </c>
      <c r="B72" s="38" t="s">
        <v>33</v>
      </c>
      <c r="C72" s="37">
        <v>53050.611</v>
      </c>
      <c r="D72" s="39">
        <v>0.007</v>
      </c>
      <c r="E72">
        <f t="shared" si="6"/>
        <v>21896.420887046297</v>
      </c>
      <c r="F72">
        <f t="shared" si="7"/>
        <v>21896.5</v>
      </c>
      <c r="G72">
        <f t="shared" si="8"/>
        <v>-0.07889870000508381</v>
      </c>
      <c r="K72">
        <f t="shared" si="11"/>
        <v>-0.07889870000508381</v>
      </c>
      <c r="O72">
        <f t="shared" si="9"/>
        <v>-0.07322867928904365</v>
      </c>
      <c r="Q72" s="2">
        <f t="shared" si="10"/>
        <v>38032.111</v>
      </c>
    </row>
    <row r="73" spans="1:17" ht="12.75">
      <c r="A73" s="37" t="s">
        <v>55</v>
      </c>
      <c r="B73" s="38" t="s">
        <v>56</v>
      </c>
      <c r="C73" s="37">
        <v>53143.8626</v>
      </c>
      <c r="D73" s="37">
        <v>0.0004</v>
      </c>
      <c r="E73">
        <f t="shared" si="6"/>
        <v>21989.92571682631</v>
      </c>
      <c r="F73">
        <f t="shared" si="7"/>
        <v>21990</v>
      </c>
      <c r="G73">
        <f t="shared" si="8"/>
        <v>-0.07408199999917997</v>
      </c>
      <c r="K73">
        <f t="shared" si="11"/>
        <v>-0.07408199999917997</v>
      </c>
      <c r="O73">
        <f t="shared" si="9"/>
        <v>-0.07349897764439166</v>
      </c>
      <c r="Q73" s="2">
        <f t="shared" si="10"/>
        <v>38125.3626</v>
      </c>
    </row>
    <row r="74" spans="1:17" ht="12.75">
      <c r="A74" s="14" t="s">
        <v>42</v>
      </c>
      <c r="B74" s="15" t="s">
        <v>33</v>
      </c>
      <c r="C74" s="16">
        <v>53447.53</v>
      </c>
      <c r="D74" s="16">
        <v>0.008</v>
      </c>
      <c r="E74">
        <f t="shared" si="6"/>
        <v>22294.417742129233</v>
      </c>
      <c r="F74">
        <f t="shared" si="7"/>
        <v>22294.5</v>
      </c>
      <c r="G74">
        <f t="shared" si="8"/>
        <v>-0.08203510000021197</v>
      </c>
      <c r="K74">
        <f t="shared" si="11"/>
        <v>-0.08203510000021197</v>
      </c>
      <c r="O74">
        <f t="shared" si="9"/>
        <v>-0.07437925410646082</v>
      </c>
      <c r="Q74" s="2">
        <f t="shared" si="10"/>
        <v>38429.03</v>
      </c>
    </row>
    <row r="75" spans="1:17" ht="12.75">
      <c r="A75" s="40" t="s">
        <v>38</v>
      </c>
      <c r="B75" s="15" t="s">
        <v>33</v>
      </c>
      <c r="C75" s="16">
        <v>53492.4138</v>
      </c>
      <c r="D75" s="16">
        <v>0.0005</v>
      </c>
      <c r="E75">
        <f t="shared" si="6"/>
        <v>22339.423426523714</v>
      </c>
      <c r="F75">
        <f t="shared" si="7"/>
        <v>22339.5</v>
      </c>
      <c r="G75">
        <f t="shared" si="8"/>
        <v>-0.07636610000190558</v>
      </c>
      <c r="J75">
        <f>+G75</f>
        <v>-0.07636610000190558</v>
      </c>
      <c r="O75">
        <f t="shared" si="9"/>
        <v>-0.07450934422400798</v>
      </c>
      <c r="Q75" s="2">
        <f t="shared" si="10"/>
        <v>38473.9138</v>
      </c>
    </row>
    <row r="76" spans="1:17" ht="12.75">
      <c r="A76" s="40" t="s">
        <v>38</v>
      </c>
      <c r="B76" s="15" t="s">
        <v>33</v>
      </c>
      <c r="C76" s="16">
        <v>53503.3859</v>
      </c>
      <c r="D76" s="16">
        <v>0.0006</v>
      </c>
      <c r="E76">
        <f t="shared" si="6"/>
        <v>22350.425321856652</v>
      </c>
      <c r="F76">
        <f t="shared" si="7"/>
        <v>22350.5</v>
      </c>
      <c r="G76">
        <f t="shared" si="8"/>
        <v>-0.07447590000083437</v>
      </c>
      <c r="J76">
        <f>+G76</f>
        <v>-0.07447590000083437</v>
      </c>
      <c r="O76">
        <f t="shared" si="9"/>
        <v>-0.07454114403051952</v>
      </c>
      <c r="Q76" s="2">
        <f t="shared" si="10"/>
        <v>38484.8859</v>
      </c>
    </row>
    <row r="77" spans="1:17" ht="12.75">
      <c r="A77" s="14" t="s">
        <v>41</v>
      </c>
      <c r="B77" s="15" t="s">
        <v>33</v>
      </c>
      <c r="C77" s="16">
        <v>53814.5349</v>
      </c>
      <c r="D77" s="16">
        <v>0.0018</v>
      </c>
      <c r="E77">
        <f t="shared" si="6"/>
        <v>22662.41926385036</v>
      </c>
      <c r="F77">
        <f t="shared" si="7"/>
        <v>22662.5</v>
      </c>
      <c r="G77">
        <f t="shared" si="8"/>
        <v>-0.08051749999867752</v>
      </c>
      <c r="J77">
        <f>+G77</f>
        <v>-0.08051749999867752</v>
      </c>
      <c r="O77">
        <f t="shared" si="9"/>
        <v>-0.07544310217884655</v>
      </c>
      <c r="Q77" s="2">
        <f t="shared" si="10"/>
        <v>38796.0349</v>
      </c>
    </row>
    <row r="78" spans="1:17" ht="12.75">
      <c r="A78" s="16" t="s">
        <v>49</v>
      </c>
      <c r="B78" s="15" t="s">
        <v>33</v>
      </c>
      <c r="C78" s="16">
        <v>54207.4727</v>
      </c>
      <c r="D78" s="16">
        <v>0.0004</v>
      </c>
      <c r="E78">
        <f t="shared" si="6"/>
        <v>23056.424107768657</v>
      </c>
      <c r="F78">
        <f t="shared" si="7"/>
        <v>23056.5</v>
      </c>
      <c r="G78">
        <f t="shared" si="8"/>
        <v>-0.07568670000182465</v>
      </c>
      <c r="J78">
        <f>+G78</f>
        <v>-0.07568670000182465</v>
      </c>
      <c r="O78">
        <f t="shared" si="9"/>
        <v>-0.07658211343025953</v>
      </c>
      <c r="Q78" s="2">
        <f t="shared" si="10"/>
        <v>39188.9727</v>
      </c>
    </row>
    <row r="79" spans="1:17" ht="12.75">
      <c r="A79" s="16" t="s">
        <v>50</v>
      </c>
      <c r="B79" s="15" t="s">
        <v>33</v>
      </c>
      <c r="C79" s="16">
        <v>54271.29699999979</v>
      </c>
      <c r="D79" s="16">
        <v>0.007</v>
      </c>
      <c r="E79">
        <f t="shared" si="6"/>
        <v>23120.42172611846</v>
      </c>
      <c r="F79">
        <f t="shared" si="7"/>
        <v>23120.5</v>
      </c>
      <c r="G79">
        <f t="shared" si="8"/>
        <v>-0.0780619002180174</v>
      </c>
      <c r="I79">
        <f aca="true" t="shared" si="12" ref="I79:I86">+G79</f>
        <v>-0.0780619002180174</v>
      </c>
      <c r="O79">
        <f t="shared" si="9"/>
        <v>-0.07676713048632662</v>
      </c>
      <c r="Q79" s="2">
        <f t="shared" si="10"/>
        <v>39252.79699999979</v>
      </c>
    </row>
    <row r="80" spans="1:17" ht="12.75">
      <c r="A80" s="16" t="s">
        <v>50</v>
      </c>
      <c r="B80" s="15" t="s">
        <v>33</v>
      </c>
      <c r="C80" s="16">
        <v>54274.28899999987</v>
      </c>
      <c r="D80" s="16">
        <v>0.008</v>
      </c>
      <c r="E80">
        <f t="shared" si="6"/>
        <v>23123.421851056904</v>
      </c>
      <c r="F80">
        <f t="shared" si="7"/>
        <v>23123.5</v>
      </c>
      <c r="G80">
        <f t="shared" si="8"/>
        <v>-0.07793730012781452</v>
      </c>
      <c r="I80">
        <f t="shared" si="12"/>
        <v>-0.07793730012781452</v>
      </c>
      <c r="O80">
        <f t="shared" si="9"/>
        <v>-0.07677580316082976</v>
      </c>
      <c r="Q80" s="2">
        <f t="shared" si="10"/>
        <v>39255.78899999987</v>
      </c>
    </row>
    <row r="81" spans="1:17" ht="12.75">
      <c r="A81" s="16" t="s">
        <v>50</v>
      </c>
      <c r="B81" s="15" t="s">
        <v>33</v>
      </c>
      <c r="C81" s="16">
        <v>54280.273000000045</v>
      </c>
      <c r="D81" s="16">
        <v>0.015</v>
      </c>
      <c r="E81">
        <f t="shared" si="6"/>
        <v>23129.422100933793</v>
      </c>
      <c r="F81">
        <f t="shared" si="7"/>
        <v>23129.5</v>
      </c>
      <c r="G81">
        <f t="shared" si="8"/>
        <v>-0.07768809995468473</v>
      </c>
      <c r="I81">
        <f t="shared" si="12"/>
        <v>-0.07768809995468473</v>
      </c>
      <c r="O81">
        <f t="shared" si="9"/>
        <v>-0.07679314850983605</v>
      </c>
      <c r="Q81" s="2">
        <f t="shared" si="10"/>
        <v>39261.773000000045</v>
      </c>
    </row>
    <row r="82" spans="1:17" ht="12.75">
      <c r="A82" s="16" t="s">
        <v>50</v>
      </c>
      <c r="B82" s="15" t="s">
        <v>33</v>
      </c>
      <c r="C82" s="16">
        <v>54281.27400000021</v>
      </c>
      <c r="D82" s="16">
        <v>0.02</v>
      </c>
      <c r="E82">
        <f t="shared" si="6"/>
        <v>23130.425819203774</v>
      </c>
      <c r="F82">
        <f t="shared" si="7"/>
        <v>23130.5</v>
      </c>
      <c r="G82">
        <f t="shared" si="8"/>
        <v>-0.07397989979654085</v>
      </c>
      <c r="I82">
        <f t="shared" si="12"/>
        <v>-0.07397989979654085</v>
      </c>
      <c r="O82">
        <f t="shared" si="9"/>
        <v>-0.0767960394013371</v>
      </c>
      <c r="Q82" s="2">
        <f t="shared" si="10"/>
        <v>39262.77400000021</v>
      </c>
    </row>
    <row r="83" spans="1:17" ht="12.75">
      <c r="A83" s="16" t="s">
        <v>50</v>
      </c>
      <c r="B83" s="15" t="s">
        <v>33</v>
      </c>
      <c r="C83" s="16">
        <v>54285.257999999914</v>
      </c>
      <c r="D83" s="16">
        <v>0.009</v>
      </c>
      <c r="E83">
        <f t="shared" si="6"/>
        <v>23134.420637971667</v>
      </c>
      <c r="F83">
        <f t="shared" si="7"/>
        <v>23134.5</v>
      </c>
      <c r="G83">
        <f t="shared" si="8"/>
        <v>-0.07914710008481052</v>
      </c>
      <c r="I83">
        <f t="shared" si="12"/>
        <v>-0.07914710008481052</v>
      </c>
      <c r="O83">
        <f t="shared" si="9"/>
        <v>-0.07680760296734129</v>
      </c>
      <c r="Q83" s="2">
        <f t="shared" si="10"/>
        <v>39266.757999999914</v>
      </c>
    </row>
    <row r="84" spans="1:17" ht="12.75">
      <c r="A84" s="16" t="s">
        <v>50</v>
      </c>
      <c r="B84" s="15" t="s">
        <v>33</v>
      </c>
      <c r="C84" s="16">
        <v>54288.251000000164</v>
      </c>
      <c r="D84" s="16">
        <v>0.01</v>
      </c>
      <c r="E84">
        <f t="shared" si="6"/>
        <v>23137.42176562583</v>
      </c>
      <c r="F84">
        <f t="shared" si="7"/>
        <v>23137.5</v>
      </c>
      <c r="G84">
        <f t="shared" si="8"/>
        <v>-0.07802249983797083</v>
      </c>
      <c r="I84">
        <f t="shared" si="12"/>
        <v>-0.07802249983797083</v>
      </c>
      <c r="O84">
        <f t="shared" si="9"/>
        <v>-0.07681627564184443</v>
      </c>
      <c r="Q84" s="2">
        <f t="shared" si="10"/>
        <v>39269.751000000164</v>
      </c>
    </row>
    <row r="85" spans="1:17" ht="12.75">
      <c r="A85" s="14" t="s">
        <v>54</v>
      </c>
      <c r="B85" s="15" t="s">
        <v>33</v>
      </c>
      <c r="C85" s="16">
        <v>55279.559</v>
      </c>
      <c r="D85" s="16">
        <v>0.004</v>
      </c>
      <c r="E85">
        <f aca="true" t="shared" si="13" ref="E85:E90">+(C85-C$7)/C$8</f>
        <v>24131.42171629206</v>
      </c>
      <c r="F85">
        <f>ROUND(2*E85,0)/2</f>
        <v>24131.5</v>
      </c>
      <c r="G85">
        <f>+C85-(C$7+F85*C$8)</f>
        <v>-0.07807169999432517</v>
      </c>
      <c r="I85">
        <f t="shared" si="12"/>
        <v>-0.07807169999432517</v>
      </c>
      <c r="O85">
        <f aca="true" t="shared" si="14" ref="O85:O90">+C$11+C$12*$F85</f>
        <v>-0.07968982179388633</v>
      </c>
      <c r="Q85" s="2">
        <f aca="true" t="shared" si="15" ref="Q85:Q90">+C85-15018.5</f>
        <v>40261.059</v>
      </c>
    </row>
    <row r="86" spans="1:17" ht="12.75">
      <c r="A86" s="37" t="s">
        <v>58</v>
      </c>
      <c r="B86" s="38" t="s">
        <v>33</v>
      </c>
      <c r="C86" s="37">
        <v>55593.707</v>
      </c>
      <c r="D86" s="37">
        <v>0.005</v>
      </c>
      <c r="E86">
        <f t="shared" si="13"/>
        <v>24446.42280223301</v>
      </c>
      <c r="F86">
        <f>ROUND(2*E86,0)/2</f>
        <v>24446.5</v>
      </c>
      <c r="G86">
        <f>+C86-(C$7+F86*C$8)</f>
        <v>-0.07698869999876479</v>
      </c>
      <c r="I86">
        <f t="shared" si="12"/>
        <v>-0.07698869999876479</v>
      </c>
      <c r="O86">
        <f t="shared" si="14"/>
        <v>-0.0806004526167165</v>
      </c>
      <c r="Q86" s="2">
        <f t="shared" si="15"/>
        <v>40575.207</v>
      </c>
    </row>
    <row r="87" spans="1:17" ht="12.75">
      <c r="A87" s="37" t="s">
        <v>57</v>
      </c>
      <c r="B87" s="38" t="s">
        <v>56</v>
      </c>
      <c r="C87" s="37">
        <v>55723.8523</v>
      </c>
      <c r="D87" s="37">
        <v>0.0003</v>
      </c>
      <c r="E87">
        <f t="shared" si="13"/>
        <v>24576.92151885737</v>
      </c>
      <c r="F87">
        <f>ROUND(2*E87,0)/2</f>
        <v>24577</v>
      </c>
      <c r="G87">
        <f>+C87-(C$7+F87*C$8)</f>
        <v>-0.0782686000020476</v>
      </c>
      <c r="K87">
        <f>+G87</f>
        <v>-0.0782686000020476</v>
      </c>
      <c r="O87">
        <f t="shared" si="14"/>
        <v>-0.08097771395760328</v>
      </c>
      <c r="Q87" s="2">
        <f t="shared" si="15"/>
        <v>40705.3523</v>
      </c>
    </row>
    <row r="88" spans="1:17" ht="12.75">
      <c r="A88" s="57" t="s">
        <v>59</v>
      </c>
      <c r="B88" s="58" t="s">
        <v>33</v>
      </c>
      <c r="C88" s="59">
        <v>56015.56</v>
      </c>
      <c r="D88" s="57" t="s">
        <v>1</v>
      </c>
      <c r="E88">
        <f t="shared" si="13"/>
        <v>24869.42136694596</v>
      </c>
      <c r="F88">
        <f>ROUND(2*E88,0)/2</f>
        <v>24869.5</v>
      </c>
      <c r="G88">
        <f>+C88-(C$7+F88*C$8)</f>
        <v>-0.07842010000604205</v>
      </c>
      <c r="I88">
        <f>+G88</f>
        <v>-0.07842010000604205</v>
      </c>
      <c r="O88">
        <f t="shared" si="14"/>
        <v>-0.08182329972165987</v>
      </c>
      <c r="Q88" s="2">
        <f t="shared" si="15"/>
        <v>40997.06</v>
      </c>
    </row>
    <row r="89" spans="1:17" ht="12.75">
      <c r="A89" s="60" t="s">
        <v>60</v>
      </c>
      <c r="B89" s="61" t="s">
        <v>33</v>
      </c>
      <c r="C89" s="62">
        <v>57153.471</v>
      </c>
      <c r="D89" s="62">
        <v>0.005</v>
      </c>
      <c r="E89">
        <f t="shared" si="13"/>
        <v>26010.422426014127</v>
      </c>
      <c r="F89">
        <f>ROUND(2*E89,0)/2</f>
        <v>26010.5</v>
      </c>
      <c r="G89">
        <f>+C89-(C$7+F89*C$8)</f>
        <v>-0.07736390000354731</v>
      </c>
      <c r="I89">
        <f>+G89</f>
        <v>-0.07736390000354731</v>
      </c>
      <c r="O89">
        <f t="shared" si="14"/>
        <v>-0.08512180692435584</v>
      </c>
      <c r="Q89" s="2">
        <f t="shared" si="15"/>
        <v>42134.971</v>
      </c>
    </row>
    <row r="90" spans="1:17" ht="12.75">
      <c r="A90" s="63" t="s">
        <v>0</v>
      </c>
      <c r="B90" s="64" t="s">
        <v>33</v>
      </c>
      <c r="C90" s="65">
        <v>57895.4535</v>
      </c>
      <c r="D90" s="65">
        <v>0.0003</v>
      </c>
      <c r="E90">
        <f t="shared" si="13"/>
        <v>26754.419819755865</v>
      </c>
      <c r="F90">
        <f>ROUND(2*E90,0)/2</f>
        <v>26754.5</v>
      </c>
      <c r="G90">
        <f>+C90-(C$7+F90*C$8)</f>
        <v>-0.07996309999725781</v>
      </c>
      <c r="K90">
        <f>+G90</f>
        <v>-0.07996309999725781</v>
      </c>
      <c r="O90">
        <f t="shared" si="14"/>
        <v>-0.08727263020113568</v>
      </c>
      <c r="Q90" s="2">
        <f t="shared" si="15"/>
        <v>42876.9535</v>
      </c>
    </row>
    <row r="91" spans="1:17" ht="12.75">
      <c r="A91" s="54"/>
      <c r="B91" s="56"/>
      <c r="C91" s="55"/>
      <c r="D91" s="13"/>
      <c r="Q91" s="2"/>
    </row>
    <row r="92" spans="1:17" ht="12.75">
      <c r="A92" s="54"/>
      <c r="B92" s="56"/>
      <c r="C92" s="55"/>
      <c r="D92" s="13"/>
      <c r="Q92" s="2"/>
    </row>
    <row r="93" spans="1:17" ht="12.75">
      <c r="A93" s="54"/>
      <c r="B93" s="56"/>
      <c r="C93" s="55"/>
      <c r="D93" s="13"/>
      <c r="Q93" s="2"/>
    </row>
    <row r="94" spans="1:17" ht="12.75">
      <c r="A94" s="54"/>
      <c r="B94" s="56"/>
      <c r="C94" s="55"/>
      <c r="D94" s="13"/>
      <c r="Q94" s="2"/>
    </row>
    <row r="95" spans="1:17" ht="12.75">
      <c r="A95" s="54"/>
      <c r="B95" s="56"/>
      <c r="C95" s="55"/>
      <c r="D95" s="13"/>
      <c r="Q95" s="2"/>
    </row>
    <row r="96" spans="1:17" ht="12.75">
      <c r="A96" s="54"/>
      <c r="B96" s="56"/>
      <c r="C96" s="55"/>
      <c r="D96" s="13"/>
      <c r="Q96" s="2"/>
    </row>
    <row r="97" spans="1:17" ht="12.75">
      <c r="A97" s="54"/>
      <c r="B97" s="56"/>
      <c r="C97" s="55"/>
      <c r="D97" s="13"/>
      <c r="Q97" s="2"/>
    </row>
    <row r="98" spans="1:17" ht="12.75">
      <c r="A98" s="54"/>
      <c r="B98" s="56"/>
      <c r="C98" s="55"/>
      <c r="D98" s="13"/>
      <c r="Q98" s="2"/>
    </row>
    <row r="99" spans="1:17" ht="12.75">
      <c r="A99" s="54"/>
      <c r="B99" s="56"/>
      <c r="C99" s="55"/>
      <c r="D99" s="13"/>
      <c r="Q99" s="2"/>
    </row>
    <row r="100" spans="1:17" ht="12.75">
      <c r="A100" s="54"/>
      <c r="B100" s="56"/>
      <c r="C100" s="55"/>
      <c r="D100" s="13"/>
      <c r="Q100" s="2"/>
    </row>
    <row r="101" spans="1:17" ht="12.75">
      <c r="A101" s="54"/>
      <c r="B101" s="56"/>
      <c r="C101" s="55"/>
      <c r="D101" s="13"/>
      <c r="Q101" s="2"/>
    </row>
    <row r="102" spans="1:17" ht="12.75">
      <c r="A102" s="54"/>
      <c r="B102" s="56"/>
      <c r="C102" s="55"/>
      <c r="D102" s="13"/>
      <c r="Q102" s="2"/>
    </row>
    <row r="103" spans="2:17" ht="12.75">
      <c r="B103" s="5"/>
      <c r="C103" s="13"/>
      <c r="D103" s="13"/>
      <c r="Q103" s="2"/>
    </row>
    <row r="104" spans="2:17" ht="12.75">
      <c r="B104" s="5"/>
      <c r="C104" s="13"/>
      <c r="D104" s="13"/>
      <c r="Q104" s="2"/>
    </row>
    <row r="105" spans="2:17" ht="12.75">
      <c r="B105" s="5"/>
      <c r="C105" s="13"/>
      <c r="D105" s="13"/>
      <c r="Q105" s="2"/>
    </row>
    <row r="106" spans="2:17" ht="12.75">
      <c r="B106" s="5"/>
      <c r="C106" s="13"/>
      <c r="D106" s="13"/>
      <c r="Q106" s="2"/>
    </row>
    <row r="107" spans="2:17" ht="12.75">
      <c r="B107" s="5"/>
      <c r="C107" s="13"/>
      <c r="D107" s="13"/>
      <c r="Q107" s="2"/>
    </row>
    <row r="108" spans="2:17" ht="12.75">
      <c r="B108" s="5"/>
      <c r="C108" s="13"/>
      <c r="D108" s="13"/>
      <c r="Q108" s="2"/>
    </row>
    <row r="109" spans="2:17" ht="12.75">
      <c r="B109" s="5"/>
      <c r="C109" s="13"/>
      <c r="D109" s="13"/>
      <c r="Q109" s="2"/>
    </row>
    <row r="110" spans="2:17" ht="12.75">
      <c r="B110" s="5"/>
      <c r="C110" s="13"/>
      <c r="D110" s="13"/>
      <c r="Q110" s="2"/>
    </row>
    <row r="111" spans="2:17" ht="12.75">
      <c r="B111" s="5"/>
      <c r="C111" s="13"/>
      <c r="D111" s="13"/>
      <c r="Q111" s="2"/>
    </row>
    <row r="112" spans="2:17" ht="12.75">
      <c r="B112" s="5"/>
      <c r="C112" s="13"/>
      <c r="D112" s="13"/>
      <c r="Q112" s="2"/>
    </row>
    <row r="113" spans="2:17" ht="12.75">
      <c r="B113" s="5"/>
      <c r="C113" s="13"/>
      <c r="D113" s="13"/>
      <c r="Q113" s="2"/>
    </row>
    <row r="114" spans="2:17" ht="12.75">
      <c r="B114" s="5"/>
      <c r="C114" s="13"/>
      <c r="D114" s="13"/>
      <c r="Q114" s="2"/>
    </row>
    <row r="115" spans="3:17" ht="12.75">
      <c r="C115" s="13"/>
      <c r="D115" s="13"/>
      <c r="Q115" s="2"/>
    </row>
    <row r="116" spans="3:17" ht="12.75">
      <c r="C116" s="13"/>
      <c r="D116" s="13"/>
      <c r="Q116" s="2"/>
    </row>
    <row r="117" spans="3:17" ht="12.75">
      <c r="C117" s="13"/>
      <c r="D117" s="13"/>
      <c r="Q117" s="2"/>
    </row>
    <row r="118" spans="3:17" ht="12.75">
      <c r="C118" s="13"/>
      <c r="D118" s="13"/>
      <c r="Q118" s="2"/>
    </row>
    <row r="119" spans="3:17" ht="12.75">
      <c r="C119" s="13"/>
      <c r="D119" s="13"/>
      <c r="Q119" s="2"/>
    </row>
    <row r="120" spans="3:17" ht="12.75">
      <c r="C120" s="13"/>
      <c r="D120" s="13"/>
      <c r="Q120" s="2"/>
    </row>
    <row r="121" spans="3:17" ht="12.75">
      <c r="C121" s="13"/>
      <c r="D121" s="13"/>
      <c r="Q121" s="2"/>
    </row>
    <row r="122" spans="3:17" ht="12.75">
      <c r="C122" s="13"/>
      <c r="D122" s="13"/>
      <c r="Q122" s="2"/>
    </row>
    <row r="123" spans="3:17" ht="12.75">
      <c r="C123" s="13"/>
      <c r="D123" s="13"/>
      <c r="Q123" s="2"/>
    </row>
    <row r="124" spans="3:17" ht="12.75">
      <c r="C124" s="13"/>
      <c r="D124" s="13"/>
      <c r="Q124" s="2"/>
    </row>
    <row r="125" spans="3:17" ht="12.75">
      <c r="C125" s="13"/>
      <c r="D125" s="13"/>
      <c r="Q125" s="2"/>
    </row>
    <row r="126" spans="3:17" ht="12.75">
      <c r="C126" s="13"/>
      <c r="D126" s="13"/>
      <c r="Q126" s="2"/>
    </row>
    <row r="127" spans="3:17" ht="12.75">
      <c r="C127" s="13"/>
      <c r="D127" s="13"/>
      <c r="Q127" s="2"/>
    </row>
    <row r="128" spans="3:17" ht="12.75">
      <c r="C128" s="13"/>
      <c r="D128" s="13"/>
      <c r="Q128" s="2"/>
    </row>
    <row r="129" spans="3:17" ht="12.75">
      <c r="C129" s="13"/>
      <c r="D129" s="13"/>
      <c r="Q129" s="2"/>
    </row>
    <row r="130" spans="3:17" ht="12.75">
      <c r="C130" s="13"/>
      <c r="D130" s="13"/>
      <c r="Q130" s="2"/>
    </row>
    <row r="131" spans="3:17" ht="12.75">
      <c r="C131" s="13"/>
      <c r="D131" s="13"/>
      <c r="Q131" s="2"/>
    </row>
    <row r="132" ht="12.75">
      <c r="Q132" s="2"/>
    </row>
    <row r="133" ht="12.75">
      <c r="Q133" s="2"/>
    </row>
    <row r="134" ht="12.75">
      <c r="Q134" s="2"/>
    </row>
    <row r="135" ht="12.75">
      <c r="Q135" s="2"/>
    </row>
    <row r="136" ht="12.75">
      <c r="Q136" s="2"/>
    </row>
    <row r="137" ht="12.75">
      <c r="Q137" s="2"/>
    </row>
    <row r="138" ht="12.75">
      <c r="Q138" s="2"/>
    </row>
    <row r="139" ht="12.75">
      <c r="Q139" s="2"/>
    </row>
    <row r="140" ht="12.75">
      <c r="Q140" s="2"/>
    </row>
    <row r="141" ht="12.75">
      <c r="Q141" s="2"/>
    </row>
    <row r="142" ht="12.75">
      <c r="Q142" s="2"/>
    </row>
    <row r="143" ht="12.75">
      <c r="Q143" s="2"/>
    </row>
    <row r="144" ht="12.75">
      <c r="Q144" s="2"/>
    </row>
    <row r="145" ht="12.75">
      <c r="Q145" s="2"/>
    </row>
    <row r="146" ht="12.75">
      <c r="Q146" s="2"/>
    </row>
    <row r="147" ht="12.75">
      <c r="Q147" s="2"/>
    </row>
    <row r="148" ht="12.75">
      <c r="Q148" s="2"/>
    </row>
    <row r="149" ht="12.75">
      <c r="Q149" s="2"/>
    </row>
    <row r="150" ht="12.75">
      <c r="Q150" s="2"/>
    </row>
    <row r="151" ht="12.75">
      <c r="Q151" s="2"/>
    </row>
    <row r="152" ht="12.75">
      <c r="Q152" s="2"/>
    </row>
    <row r="153" ht="12.75">
      <c r="Q153" s="2"/>
    </row>
    <row r="154" ht="12.75">
      <c r="Q154" s="2"/>
    </row>
    <row r="155" ht="12.75">
      <c r="Q155" s="2"/>
    </row>
    <row r="156" ht="12.75">
      <c r="Q156" s="2"/>
    </row>
    <row r="157" ht="12.75">
      <c r="Q157" s="2"/>
    </row>
    <row r="158" ht="12.75">
      <c r="Q158" s="2"/>
    </row>
    <row r="159" ht="12.75">
      <c r="Q159" s="2"/>
    </row>
    <row r="160" ht="12.75">
      <c r="Q160" s="2"/>
    </row>
    <row r="161" ht="12.75">
      <c r="Q161" s="2"/>
    </row>
    <row r="162" ht="12.75">
      <c r="Q162" s="2"/>
    </row>
    <row r="163" ht="12.75">
      <c r="Q163" s="2"/>
    </row>
    <row r="164" ht="12.75">
      <c r="Q164" s="2"/>
    </row>
    <row r="165" ht="12.75">
      <c r="Q165" s="2"/>
    </row>
    <row r="166" ht="12.75">
      <c r="Q166" s="2"/>
    </row>
    <row r="167" ht="12.75">
      <c r="Q167" s="2"/>
    </row>
    <row r="168" ht="12.75">
      <c r="Q168" s="2"/>
    </row>
    <row r="169" ht="12.75">
      <c r="Q169" s="2"/>
    </row>
    <row r="170" ht="12.75">
      <c r="Q170" s="2"/>
    </row>
    <row r="171" ht="12.75">
      <c r="Q171" s="2"/>
    </row>
    <row r="172" ht="12.75">
      <c r="Q172" s="2"/>
    </row>
    <row r="173" ht="12.75">
      <c r="Q173" s="2"/>
    </row>
    <row r="174" ht="12.75">
      <c r="Q174" s="2"/>
    </row>
    <row r="175" ht="12.75">
      <c r="Q175" s="2"/>
    </row>
    <row r="176" ht="12.75">
      <c r="Q176" s="2"/>
    </row>
    <row r="177" ht="12.75">
      <c r="Q177" s="2"/>
    </row>
    <row r="178" ht="12.75">
      <c r="Q178" s="2"/>
    </row>
    <row r="179" ht="12.75">
      <c r="Q179" s="2"/>
    </row>
    <row r="180" ht="12.75">
      <c r="Q180" s="2"/>
    </row>
    <row r="181" ht="12.75">
      <c r="Q181" s="2"/>
    </row>
    <row r="182" ht="12.75">
      <c r="Q182" s="2"/>
    </row>
    <row r="183" ht="12.75">
      <c r="Q183" s="2"/>
    </row>
    <row r="184" ht="12.75">
      <c r="Q184" s="2"/>
    </row>
    <row r="185" ht="12.75">
      <c r="Q185" s="2"/>
    </row>
    <row r="186" ht="12.75">
      <c r="Q186" s="2"/>
    </row>
    <row r="187" ht="12.75">
      <c r="Q187" s="2"/>
    </row>
    <row r="188" ht="12.75">
      <c r="Q188" s="2"/>
    </row>
    <row r="189" ht="12.75">
      <c r="Q189" s="2"/>
    </row>
    <row r="190" ht="12.75">
      <c r="Q190" s="2"/>
    </row>
    <row r="191" ht="12.75">
      <c r="Q191" s="2"/>
    </row>
    <row r="192" ht="12.75">
      <c r="Q192" s="2"/>
    </row>
    <row r="193" ht="12.75">
      <c r="Q193" s="2"/>
    </row>
    <row r="194" ht="12.75">
      <c r="Q194" s="2"/>
    </row>
    <row r="195" ht="12.75">
      <c r="Q195" s="2"/>
    </row>
    <row r="196" ht="12.75">
      <c r="Q196" s="2"/>
    </row>
    <row r="197" ht="12.75">
      <c r="Q197" s="2"/>
    </row>
    <row r="198" ht="12.75">
      <c r="Q198" s="2"/>
    </row>
    <row r="199" ht="12.75">
      <c r="Q199" s="2"/>
    </row>
    <row r="200" ht="12.75">
      <c r="Q200" s="2"/>
    </row>
    <row r="201" ht="12.75">
      <c r="Q201" s="2"/>
    </row>
    <row r="202" ht="12.75">
      <c r="Q202" s="2"/>
    </row>
    <row r="203" ht="12.75">
      <c r="Q203" s="2"/>
    </row>
    <row r="204" ht="12.75">
      <c r="Q204" s="2"/>
    </row>
    <row r="205" ht="12.75">
      <c r="Q205" s="2"/>
    </row>
    <row r="206" ht="12.75">
      <c r="Q206" s="2"/>
    </row>
    <row r="207" ht="12.75">
      <c r="Q207" s="2"/>
    </row>
    <row r="208" ht="12.75">
      <c r="Q208" s="2"/>
    </row>
    <row r="209" ht="12.75">
      <c r="Q209" s="2"/>
    </row>
    <row r="210" ht="12.75">
      <c r="Q210" s="2"/>
    </row>
    <row r="211" ht="12.75">
      <c r="Q211" s="2"/>
    </row>
    <row r="212" ht="12.75">
      <c r="Q212" s="2"/>
    </row>
    <row r="213" ht="12.75">
      <c r="Q213" s="2"/>
    </row>
    <row r="214" ht="12.75">
      <c r="Q214" s="2"/>
    </row>
    <row r="215" ht="12.75">
      <c r="Q215" s="2"/>
    </row>
    <row r="216" ht="12.75">
      <c r="Q216" s="2"/>
    </row>
    <row r="217" ht="12.75">
      <c r="Q217" s="2"/>
    </row>
    <row r="218" ht="12.75">
      <c r="Q218" s="2"/>
    </row>
    <row r="219" ht="12.75">
      <c r="Q219" s="2"/>
    </row>
    <row r="220" ht="12.75">
      <c r="Q220" s="2"/>
    </row>
    <row r="221" ht="12.75">
      <c r="Q221" s="2"/>
    </row>
    <row r="222" ht="12.75">
      <c r="Q222" s="2"/>
    </row>
    <row r="223" ht="12.75">
      <c r="Q223" s="2"/>
    </row>
    <row r="224" ht="12.75">
      <c r="Q224" s="2"/>
    </row>
    <row r="225" ht="12.75">
      <c r="Q225" s="2"/>
    </row>
    <row r="226" ht="12.75">
      <c r="Q226" s="2"/>
    </row>
    <row r="227" ht="12.75">
      <c r="Q227" s="2"/>
    </row>
    <row r="228" ht="12.75">
      <c r="Q228" s="2"/>
    </row>
    <row r="229" ht="12.75">
      <c r="Q229" s="2"/>
    </row>
    <row r="230" ht="12.75">
      <c r="Q230" s="2"/>
    </row>
    <row r="231" ht="12.75">
      <c r="Q231" s="2"/>
    </row>
    <row r="232" ht="12.75">
      <c r="Q232" s="2"/>
    </row>
    <row r="233" ht="12.75">
      <c r="Q233" s="2"/>
    </row>
    <row r="234" ht="12.75">
      <c r="Q234" s="2"/>
    </row>
  </sheetData>
  <sheetProtection/>
  <hyperlinks>
    <hyperlink ref="H63058" r:id="rId1" display="http://vsolj.cetus-net.org/bulletin.html"/>
    <hyperlink ref="H63051" r:id="rId2" display="https://www.aavso.org/ejaavso"/>
    <hyperlink ref="I63058" r:id="rId3" display="http://vsolj.cetus-net.org/bulletin.html"/>
    <hyperlink ref="AQ56709" r:id="rId4" display="http://cdsbib.u-strasbg.fr/cgi-bin/cdsbib?1990RMxAA..21..381G"/>
    <hyperlink ref="H63055" r:id="rId5" display="https://www.aavso.org/ejaavso"/>
    <hyperlink ref="AP4073" r:id="rId6" display="http://cdsbib.u-strasbg.fr/cgi-bin/cdsbib?1990RMxAA..21..381G"/>
    <hyperlink ref="AP4076" r:id="rId7" display="http://cdsbib.u-strasbg.fr/cgi-bin/cdsbib?1990RMxAA..21..381G"/>
    <hyperlink ref="AP4074" r:id="rId8" display="http://cdsbib.u-strasbg.fr/cgi-bin/cdsbib?1990RMxAA..21..381G"/>
    <hyperlink ref="AP4058" r:id="rId9" display="http://cdsbib.u-strasbg.fr/cgi-bin/cdsbib?1990RMxAA..21..381G"/>
    <hyperlink ref="AQ4287" r:id="rId10" display="http://cdsbib.u-strasbg.fr/cgi-bin/cdsbib?1990RMxAA..21..381G"/>
    <hyperlink ref="AQ4291" r:id="rId11" display="http://cdsbib.u-strasbg.fr/cgi-bin/cdsbib?1990RMxAA..21..381G"/>
    <hyperlink ref="AQ63971" r:id="rId12" display="http://cdsbib.u-strasbg.fr/cgi-bin/cdsbib?1990RMxAA..21..381G"/>
    <hyperlink ref="I1179" r:id="rId13" display="http://vsolj.cetus-net.org/bulletin.html"/>
    <hyperlink ref="H1179" r:id="rId14" display="http://vsolj.cetus-net.org/bulletin.html"/>
    <hyperlink ref="AQ64632" r:id="rId15" display="http://cdsbib.u-strasbg.fr/cgi-bin/cdsbib?1990RMxAA..21..381G"/>
    <hyperlink ref="AQ64631" r:id="rId16" display="http://cdsbib.u-strasbg.fr/cgi-bin/cdsbib?1990RMxAA..21..381G"/>
    <hyperlink ref="AP2349" r:id="rId17" display="http://cdsbib.u-strasbg.fr/cgi-bin/cdsbib?1990RMxAA..21..381G"/>
    <hyperlink ref="AP2367" r:id="rId18" display="http://cdsbib.u-strasbg.fr/cgi-bin/cdsbib?1990RMxAA..21..381G"/>
    <hyperlink ref="AP2368" r:id="rId19" display="http://cdsbib.u-strasbg.fr/cgi-bin/cdsbib?1990RMxAA..21..381G"/>
    <hyperlink ref="AP2364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5"/>
  <sheetViews>
    <sheetView zoomScalePageLayoutView="0" workbookViewId="0" topLeftCell="A42">
      <selection activeCell="A29" sqref="A29:C90"/>
    </sheetView>
  </sheetViews>
  <sheetFormatPr defaultColWidth="9.140625" defaultRowHeight="12.75"/>
  <cols>
    <col min="1" max="1" width="19.7109375" style="13" customWidth="1"/>
    <col min="2" max="2" width="4.421875" style="12" customWidth="1"/>
    <col min="3" max="3" width="12.7109375" style="13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3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1" t="s">
        <v>61</v>
      </c>
      <c r="I1" s="42" t="s">
        <v>62</v>
      </c>
      <c r="J1" s="43" t="s">
        <v>63</v>
      </c>
    </row>
    <row r="2" spans="9:10" ht="12.75">
      <c r="I2" s="44" t="s">
        <v>64</v>
      </c>
      <c r="J2" s="45" t="s">
        <v>65</v>
      </c>
    </row>
    <row r="3" spans="1:10" ht="12.75">
      <c r="A3" s="46" t="s">
        <v>66</v>
      </c>
      <c r="I3" s="44" t="s">
        <v>67</v>
      </c>
      <c r="J3" s="45" t="s">
        <v>68</v>
      </c>
    </row>
    <row r="4" spans="9:10" ht="12.75">
      <c r="I4" s="44" t="s">
        <v>69</v>
      </c>
      <c r="J4" s="45" t="s">
        <v>68</v>
      </c>
    </row>
    <row r="5" spans="9:10" ht="13.5" thickBot="1">
      <c r="I5" s="47" t="s">
        <v>70</v>
      </c>
      <c r="J5" s="48" t="s">
        <v>71</v>
      </c>
    </row>
    <row r="10" ht="13.5" thickBot="1"/>
    <row r="11" spans="1:16" ht="12.75" customHeight="1" thickBot="1">
      <c r="A11" s="13" t="str">
        <f aca="true" t="shared" si="0" ref="A11:A42">P11</f>
        <v> BBS 115 </v>
      </c>
      <c r="B11" s="5" t="str">
        <f aca="true" t="shared" si="1" ref="B11:B42">IF(H11=INT(H11),"I","II")</f>
        <v>II</v>
      </c>
      <c r="C11" s="13">
        <f aca="true" t="shared" si="2" ref="C11:C42">1*G11</f>
        <v>50515.5</v>
      </c>
      <c r="D11" s="12" t="str">
        <f aca="true" t="shared" si="3" ref="D11:D42">VLOOKUP(F11,I$1:J$5,2,FALSE)</f>
        <v>vis</v>
      </c>
      <c r="E11" s="49">
        <f>VLOOKUP(C11,A!C$21:E$967,3,FALSE)</f>
        <v>19354.42565556039</v>
      </c>
      <c r="F11" s="5" t="s">
        <v>70</v>
      </c>
      <c r="G11" s="12" t="str">
        <f aca="true" t="shared" si="4" ref="G11:G42">MID(I11,3,LEN(I11)-3)</f>
        <v>50515.500</v>
      </c>
      <c r="H11" s="13">
        <f aca="true" t="shared" si="5" ref="H11:H42">1*K11</f>
        <v>19354.5</v>
      </c>
      <c r="I11" s="50" t="s">
        <v>176</v>
      </c>
      <c r="J11" s="51" t="s">
        <v>177</v>
      </c>
      <c r="K11" s="50">
        <v>19354.5</v>
      </c>
      <c r="L11" s="50" t="s">
        <v>178</v>
      </c>
      <c r="M11" s="51" t="s">
        <v>179</v>
      </c>
      <c r="N11" s="51" t="s">
        <v>180</v>
      </c>
      <c r="O11" s="52" t="s">
        <v>181</v>
      </c>
      <c r="P11" s="52" t="s">
        <v>182</v>
      </c>
    </row>
    <row r="12" spans="1:16" ht="12.75" customHeight="1" thickBot="1">
      <c r="A12" s="13" t="str">
        <f t="shared" si="0"/>
        <v>IBVS 4888 </v>
      </c>
      <c r="B12" s="5" t="str">
        <f t="shared" si="1"/>
        <v>II</v>
      </c>
      <c r="C12" s="13">
        <f t="shared" si="2"/>
        <v>50849.6004</v>
      </c>
      <c r="D12" s="12" t="str">
        <f t="shared" si="3"/>
        <v>vis</v>
      </c>
      <c r="E12" s="49">
        <f>VLOOKUP(C12,A!C$21:E$967,3,FALSE)</f>
        <v>19689.433323326233</v>
      </c>
      <c r="F12" s="5" t="s">
        <v>70</v>
      </c>
      <c r="G12" s="12" t="str">
        <f t="shared" si="4"/>
        <v>50849.6004</v>
      </c>
      <c r="H12" s="13">
        <f t="shared" si="5"/>
        <v>19689.5</v>
      </c>
      <c r="I12" s="50" t="s">
        <v>183</v>
      </c>
      <c r="J12" s="51" t="s">
        <v>184</v>
      </c>
      <c r="K12" s="50">
        <v>19689.5</v>
      </c>
      <c r="L12" s="50" t="s">
        <v>185</v>
      </c>
      <c r="M12" s="51" t="s">
        <v>179</v>
      </c>
      <c r="N12" s="51" t="s">
        <v>180</v>
      </c>
      <c r="O12" s="52" t="s">
        <v>186</v>
      </c>
      <c r="P12" s="53" t="s">
        <v>187</v>
      </c>
    </row>
    <row r="13" spans="1:16" ht="12.75" customHeight="1" thickBot="1">
      <c r="A13" s="13" t="str">
        <f t="shared" si="0"/>
        <v>IBVS 4888 </v>
      </c>
      <c r="B13" s="5" t="str">
        <f t="shared" si="1"/>
        <v>II</v>
      </c>
      <c r="C13" s="13">
        <f t="shared" si="2"/>
        <v>50921.4009</v>
      </c>
      <c r="D13" s="12" t="str">
        <f t="shared" si="3"/>
        <v>vis</v>
      </c>
      <c r="E13" s="49">
        <f>VLOOKUP(C13,A!C$21:E$967,3,FALSE)</f>
        <v>19761.428801480168</v>
      </c>
      <c r="F13" s="5" t="s">
        <v>70</v>
      </c>
      <c r="G13" s="12" t="str">
        <f t="shared" si="4"/>
        <v>50921.4009</v>
      </c>
      <c r="H13" s="13">
        <f t="shared" si="5"/>
        <v>19761.5</v>
      </c>
      <c r="I13" s="50" t="s">
        <v>188</v>
      </c>
      <c r="J13" s="51" t="s">
        <v>189</v>
      </c>
      <c r="K13" s="50">
        <v>19761.5</v>
      </c>
      <c r="L13" s="50" t="s">
        <v>190</v>
      </c>
      <c r="M13" s="51" t="s">
        <v>179</v>
      </c>
      <c r="N13" s="51" t="s">
        <v>180</v>
      </c>
      <c r="O13" s="52" t="s">
        <v>191</v>
      </c>
      <c r="P13" s="53" t="s">
        <v>187</v>
      </c>
    </row>
    <row r="14" spans="1:16" ht="12.75" customHeight="1" thickBot="1">
      <c r="A14" s="13" t="str">
        <f t="shared" si="0"/>
        <v>IBVS 4888 </v>
      </c>
      <c r="B14" s="5" t="str">
        <f t="shared" si="1"/>
        <v>II</v>
      </c>
      <c r="C14" s="13">
        <f t="shared" si="2"/>
        <v>50927.3844</v>
      </c>
      <c r="D14" s="12" t="str">
        <f t="shared" si="3"/>
        <v>vis</v>
      </c>
      <c r="E14" s="49">
        <f>VLOOKUP(C14,A!C$21:E$967,3,FALSE)</f>
        <v>19767.42854999911</v>
      </c>
      <c r="F14" s="5" t="s">
        <v>70</v>
      </c>
      <c r="G14" s="12" t="str">
        <f t="shared" si="4"/>
        <v>50927.3844</v>
      </c>
      <c r="H14" s="13">
        <f t="shared" si="5"/>
        <v>19767.5</v>
      </c>
      <c r="I14" s="50" t="s">
        <v>192</v>
      </c>
      <c r="J14" s="51" t="s">
        <v>193</v>
      </c>
      <c r="K14" s="50">
        <v>19767.5</v>
      </c>
      <c r="L14" s="50" t="s">
        <v>194</v>
      </c>
      <c r="M14" s="51" t="s">
        <v>179</v>
      </c>
      <c r="N14" s="51" t="s">
        <v>180</v>
      </c>
      <c r="O14" s="52" t="s">
        <v>186</v>
      </c>
      <c r="P14" s="53" t="s">
        <v>187</v>
      </c>
    </row>
    <row r="15" spans="1:16" ht="12.75" customHeight="1" thickBot="1">
      <c r="A15" s="13" t="str">
        <f t="shared" si="0"/>
        <v>IBVS 5263 </v>
      </c>
      <c r="B15" s="5" t="str">
        <f t="shared" si="1"/>
        <v>II</v>
      </c>
      <c r="C15" s="13">
        <f t="shared" si="2"/>
        <v>51270.4526</v>
      </c>
      <c r="D15" s="12" t="str">
        <f t="shared" si="3"/>
        <v>vis</v>
      </c>
      <c r="E15" s="49">
        <f>VLOOKUP(C15,A!C$21:E$967,3,FALSE)</f>
        <v>20111.428370312475</v>
      </c>
      <c r="F15" s="5" t="s">
        <v>70</v>
      </c>
      <c r="G15" s="12" t="str">
        <f t="shared" si="4"/>
        <v>51270.4526</v>
      </c>
      <c r="H15" s="13">
        <f t="shared" si="5"/>
        <v>20111.5</v>
      </c>
      <c r="I15" s="50" t="s">
        <v>199</v>
      </c>
      <c r="J15" s="51" t="s">
        <v>200</v>
      </c>
      <c r="K15" s="50">
        <v>20111.5</v>
      </c>
      <c r="L15" s="50" t="s">
        <v>201</v>
      </c>
      <c r="M15" s="51" t="s">
        <v>179</v>
      </c>
      <c r="N15" s="51" t="s">
        <v>180</v>
      </c>
      <c r="O15" s="52" t="s">
        <v>186</v>
      </c>
      <c r="P15" s="53" t="s">
        <v>202</v>
      </c>
    </row>
    <row r="16" spans="1:16" ht="12.75" customHeight="1" thickBot="1">
      <c r="A16" s="13" t="str">
        <f t="shared" si="0"/>
        <v>OEJV 0074 </v>
      </c>
      <c r="B16" s="5" t="str">
        <f t="shared" si="1"/>
        <v>II</v>
      </c>
      <c r="C16" s="13">
        <f t="shared" si="2"/>
        <v>51649.42197</v>
      </c>
      <c r="D16" s="12" t="str">
        <f t="shared" si="3"/>
        <v>vis</v>
      </c>
      <c r="E16" s="49">
        <f>VLOOKUP(C16,A!C$21:E$967,3,FALSE)</f>
        <v>20491.426852201133</v>
      </c>
      <c r="F16" s="5" t="s">
        <v>70</v>
      </c>
      <c r="G16" s="12" t="str">
        <f t="shared" si="4"/>
        <v>51649.42197</v>
      </c>
      <c r="H16" s="13">
        <f t="shared" si="5"/>
        <v>20491.5</v>
      </c>
      <c r="I16" s="50" t="s">
        <v>206</v>
      </c>
      <c r="J16" s="51" t="s">
        <v>207</v>
      </c>
      <c r="K16" s="50">
        <v>20491.5</v>
      </c>
      <c r="L16" s="50" t="s">
        <v>208</v>
      </c>
      <c r="M16" s="51" t="s">
        <v>209</v>
      </c>
      <c r="N16" s="51" t="s">
        <v>210</v>
      </c>
      <c r="O16" s="52" t="s">
        <v>211</v>
      </c>
      <c r="P16" s="53" t="s">
        <v>212</v>
      </c>
    </row>
    <row r="17" spans="1:16" ht="12.75" customHeight="1" thickBot="1">
      <c r="A17" s="13" t="str">
        <f t="shared" si="0"/>
        <v>OEJV 0074 </v>
      </c>
      <c r="B17" s="5" t="str">
        <f t="shared" si="1"/>
        <v>II</v>
      </c>
      <c r="C17" s="13">
        <f t="shared" si="2"/>
        <v>52321.59593</v>
      </c>
      <c r="D17" s="12" t="str">
        <f t="shared" si="3"/>
        <v>vis</v>
      </c>
      <c r="E17" s="49">
        <f>VLOOKUP(C17,A!C$21:E$967,3,FALSE)</f>
        <v>21165.4261370644</v>
      </c>
      <c r="F17" s="5" t="s">
        <v>70</v>
      </c>
      <c r="G17" s="12" t="str">
        <f t="shared" si="4"/>
        <v>52321.59593</v>
      </c>
      <c r="H17" s="13">
        <f t="shared" si="5"/>
        <v>21165.5</v>
      </c>
      <c r="I17" s="50" t="s">
        <v>223</v>
      </c>
      <c r="J17" s="51" t="s">
        <v>224</v>
      </c>
      <c r="K17" s="50">
        <v>21165.5</v>
      </c>
      <c r="L17" s="50" t="s">
        <v>225</v>
      </c>
      <c r="M17" s="51" t="s">
        <v>209</v>
      </c>
      <c r="N17" s="51" t="s">
        <v>62</v>
      </c>
      <c r="O17" s="52" t="s">
        <v>211</v>
      </c>
      <c r="P17" s="53" t="s">
        <v>212</v>
      </c>
    </row>
    <row r="18" spans="1:16" ht="12.75" customHeight="1" thickBot="1">
      <c r="A18" s="13" t="str">
        <f t="shared" si="0"/>
        <v> BBS 130 </v>
      </c>
      <c r="B18" s="5" t="str">
        <f t="shared" si="1"/>
        <v>II</v>
      </c>
      <c r="C18" s="13">
        <f t="shared" si="2"/>
        <v>53050.611</v>
      </c>
      <c r="D18" s="12" t="str">
        <f t="shared" si="3"/>
        <v>vis</v>
      </c>
      <c r="E18" s="49">
        <f>VLOOKUP(C18,A!C$21:E$967,3,FALSE)</f>
        <v>21896.420887046297</v>
      </c>
      <c r="F18" s="5" t="s">
        <v>70</v>
      </c>
      <c r="G18" s="12" t="str">
        <f t="shared" si="4"/>
        <v>53050.611</v>
      </c>
      <c r="H18" s="13">
        <f t="shared" si="5"/>
        <v>21896.5</v>
      </c>
      <c r="I18" s="50" t="s">
        <v>233</v>
      </c>
      <c r="J18" s="51" t="s">
        <v>234</v>
      </c>
      <c r="K18" s="50">
        <v>21896.5</v>
      </c>
      <c r="L18" s="50" t="s">
        <v>228</v>
      </c>
      <c r="M18" s="51" t="s">
        <v>179</v>
      </c>
      <c r="N18" s="51" t="s">
        <v>180</v>
      </c>
      <c r="O18" s="52" t="s">
        <v>181</v>
      </c>
      <c r="P18" s="52" t="s">
        <v>235</v>
      </c>
    </row>
    <row r="19" spans="1:16" ht="12.75" customHeight="1" thickBot="1">
      <c r="A19" s="13" t="str">
        <f t="shared" si="0"/>
        <v>IBVS 5602 </v>
      </c>
      <c r="B19" s="5" t="str">
        <f t="shared" si="1"/>
        <v>I</v>
      </c>
      <c r="C19" s="13">
        <f t="shared" si="2"/>
        <v>53143.8626</v>
      </c>
      <c r="D19" s="12" t="str">
        <f t="shared" si="3"/>
        <v>vis</v>
      </c>
      <c r="E19" s="49">
        <f>VLOOKUP(C19,A!C$21:E$967,3,FALSE)</f>
        <v>21989.92571682631</v>
      </c>
      <c r="F19" s="5" t="s">
        <v>70</v>
      </c>
      <c r="G19" s="12" t="str">
        <f t="shared" si="4"/>
        <v>53143.8626</v>
      </c>
      <c r="H19" s="13">
        <f t="shared" si="5"/>
        <v>21990</v>
      </c>
      <c r="I19" s="50" t="s">
        <v>236</v>
      </c>
      <c r="J19" s="51" t="s">
        <v>237</v>
      </c>
      <c r="K19" s="50">
        <v>21990</v>
      </c>
      <c r="L19" s="50" t="s">
        <v>238</v>
      </c>
      <c r="M19" s="51" t="s">
        <v>179</v>
      </c>
      <c r="N19" s="51" t="s">
        <v>180</v>
      </c>
      <c r="O19" s="52" t="s">
        <v>239</v>
      </c>
      <c r="P19" s="53" t="s">
        <v>240</v>
      </c>
    </row>
    <row r="20" spans="1:16" ht="12.75" customHeight="1" thickBot="1">
      <c r="A20" s="13" t="str">
        <f t="shared" si="0"/>
        <v>IBVS 5653 </v>
      </c>
      <c r="B20" s="5" t="str">
        <f t="shared" si="1"/>
        <v>II</v>
      </c>
      <c r="C20" s="13">
        <f t="shared" si="2"/>
        <v>53447.53</v>
      </c>
      <c r="D20" s="12" t="str">
        <f t="shared" si="3"/>
        <v>vis</v>
      </c>
      <c r="E20" s="49">
        <f>VLOOKUP(C20,A!C$21:E$967,3,FALSE)</f>
        <v>22294.417742129233</v>
      </c>
      <c r="F20" s="5" t="s">
        <v>70</v>
      </c>
      <c r="G20" s="12" t="str">
        <f t="shared" si="4"/>
        <v>53447.530</v>
      </c>
      <c r="H20" s="13">
        <f t="shared" si="5"/>
        <v>22294.5</v>
      </c>
      <c r="I20" s="50" t="s">
        <v>241</v>
      </c>
      <c r="J20" s="51" t="s">
        <v>242</v>
      </c>
      <c r="K20" s="50">
        <v>22294.5</v>
      </c>
      <c r="L20" s="50" t="s">
        <v>243</v>
      </c>
      <c r="M20" s="51" t="s">
        <v>179</v>
      </c>
      <c r="N20" s="51" t="s">
        <v>180</v>
      </c>
      <c r="O20" s="52" t="s">
        <v>181</v>
      </c>
      <c r="P20" s="53" t="s">
        <v>244</v>
      </c>
    </row>
    <row r="21" spans="1:16" ht="12.75" customHeight="1" thickBot="1">
      <c r="A21" s="13" t="str">
        <f t="shared" si="0"/>
        <v>BAVM 173 </v>
      </c>
      <c r="B21" s="5" t="str">
        <f t="shared" si="1"/>
        <v>II</v>
      </c>
      <c r="C21" s="13">
        <f t="shared" si="2"/>
        <v>53492.4138</v>
      </c>
      <c r="D21" s="12" t="str">
        <f t="shared" si="3"/>
        <v>vis</v>
      </c>
      <c r="E21" s="49">
        <f>VLOOKUP(C21,A!C$21:E$967,3,FALSE)</f>
        <v>22339.423426523714</v>
      </c>
      <c r="F21" s="5" t="s">
        <v>70</v>
      </c>
      <c r="G21" s="12" t="str">
        <f t="shared" si="4"/>
        <v>53492.4138</v>
      </c>
      <c r="H21" s="13">
        <f t="shared" si="5"/>
        <v>22339.5</v>
      </c>
      <c r="I21" s="50" t="s">
        <v>245</v>
      </c>
      <c r="J21" s="51" t="s">
        <v>246</v>
      </c>
      <c r="K21" s="50">
        <v>22339.5</v>
      </c>
      <c r="L21" s="50" t="s">
        <v>247</v>
      </c>
      <c r="M21" s="51" t="s">
        <v>179</v>
      </c>
      <c r="N21" s="51" t="s">
        <v>248</v>
      </c>
      <c r="O21" s="52" t="s">
        <v>249</v>
      </c>
      <c r="P21" s="53" t="s">
        <v>250</v>
      </c>
    </row>
    <row r="22" spans="1:16" ht="12.75" customHeight="1" thickBot="1">
      <c r="A22" s="13" t="str">
        <f t="shared" si="0"/>
        <v>BAVM 173 </v>
      </c>
      <c r="B22" s="5" t="str">
        <f t="shared" si="1"/>
        <v>II</v>
      </c>
      <c r="C22" s="13">
        <f t="shared" si="2"/>
        <v>53503.3859</v>
      </c>
      <c r="D22" s="12" t="str">
        <f t="shared" si="3"/>
        <v>vis</v>
      </c>
      <c r="E22" s="49">
        <f>VLOOKUP(C22,A!C$21:E$967,3,FALSE)</f>
        <v>22350.425321856652</v>
      </c>
      <c r="F22" s="5" t="s">
        <v>70</v>
      </c>
      <c r="G22" s="12" t="str">
        <f t="shared" si="4"/>
        <v>53503.3859</v>
      </c>
      <c r="H22" s="13">
        <f t="shared" si="5"/>
        <v>22350.5</v>
      </c>
      <c r="I22" s="50" t="s">
        <v>251</v>
      </c>
      <c r="J22" s="51" t="s">
        <v>252</v>
      </c>
      <c r="K22" s="50" t="s">
        <v>253</v>
      </c>
      <c r="L22" s="50" t="s">
        <v>254</v>
      </c>
      <c r="M22" s="51" t="s">
        <v>179</v>
      </c>
      <c r="N22" s="51" t="s">
        <v>248</v>
      </c>
      <c r="O22" s="52" t="s">
        <v>249</v>
      </c>
      <c r="P22" s="53" t="s">
        <v>250</v>
      </c>
    </row>
    <row r="23" spans="1:16" ht="12.75" customHeight="1" thickBot="1">
      <c r="A23" s="13" t="str">
        <f t="shared" si="0"/>
        <v>BAVM 178 </v>
      </c>
      <c r="B23" s="5" t="str">
        <f t="shared" si="1"/>
        <v>II</v>
      </c>
      <c r="C23" s="13">
        <f t="shared" si="2"/>
        <v>53814.5349</v>
      </c>
      <c r="D23" s="12" t="str">
        <f t="shared" si="3"/>
        <v>vis</v>
      </c>
      <c r="E23" s="49">
        <f>VLOOKUP(C23,A!C$21:E$967,3,FALSE)</f>
        <v>22662.41926385036</v>
      </c>
      <c r="F23" s="5" t="s">
        <v>70</v>
      </c>
      <c r="G23" s="12" t="str">
        <f t="shared" si="4"/>
        <v>53814.5349</v>
      </c>
      <c r="H23" s="13">
        <f t="shared" si="5"/>
        <v>22662.5</v>
      </c>
      <c r="I23" s="50" t="s">
        <v>255</v>
      </c>
      <c r="J23" s="51" t="s">
        <v>256</v>
      </c>
      <c r="K23" s="50" t="s">
        <v>257</v>
      </c>
      <c r="L23" s="50" t="s">
        <v>258</v>
      </c>
      <c r="M23" s="51" t="s">
        <v>209</v>
      </c>
      <c r="N23" s="51" t="s">
        <v>248</v>
      </c>
      <c r="O23" s="52" t="s">
        <v>249</v>
      </c>
      <c r="P23" s="53" t="s">
        <v>259</v>
      </c>
    </row>
    <row r="24" spans="1:16" ht="12.75" customHeight="1" thickBot="1">
      <c r="A24" s="13" t="str">
        <f t="shared" si="0"/>
        <v>BAVM 186 </v>
      </c>
      <c r="B24" s="5" t="str">
        <f t="shared" si="1"/>
        <v>II</v>
      </c>
      <c r="C24" s="13">
        <f t="shared" si="2"/>
        <v>54207.4727</v>
      </c>
      <c r="D24" s="12" t="str">
        <f t="shared" si="3"/>
        <v>vis</v>
      </c>
      <c r="E24" s="49">
        <f>VLOOKUP(C24,A!C$21:E$967,3,FALSE)</f>
        <v>23056.424107768657</v>
      </c>
      <c r="F24" s="5" t="s">
        <v>70</v>
      </c>
      <c r="G24" s="12" t="str">
        <f t="shared" si="4"/>
        <v>54207.4727</v>
      </c>
      <c r="H24" s="13">
        <f t="shared" si="5"/>
        <v>23056.5</v>
      </c>
      <c r="I24" s="50" t="s">
        <v>260</v>
      </c>
      <c r="J24" s="51" t="s">
        <v>261</v>
      </c>
      <c r="K24" s="50" t="s">
        <v>262</v>
      </c>
      <c r="L24" s="50" t="s">
        <v>263</v>
      </c>
      <c r="M24" s="51" t="s">
        <v>209</v>
      </c>
      <c r="N24" s="51" t="s">
        <v>248</v>
      </c>
      <c r="O24" s="52" t="s">
        <v>249</v>
      </c>
      <c r="P24" s="53" t="s">
        <v>264</v>
      </c>
    </row>
    <row r="25" spans="1:16" ht="12.75" customHeight="1" thickBot="1">
      <c r="A25" s="13" t="str">
        <f t="shared" si="0"/>
        <v>OEJV 0142 </v>
      </c>
      <c r="B25" s="5" t="str">
        <f t="shared" si="1"/>
        <v>II</v>
      </c>
      <c r="C25" s="13">
        <f t="shared" si="2"/>
        <v>55593.707</v>
      </c>
      <c r="D25" s="12" t="str">
        <f t="shared" si="3"/>
        <v>vis</v>
      </c>
      <c r="E25" s="49">
        <f>VLOOKUP(C25,A!C$21:E$967,3,FALSE)</f>
        <v>24446.42280223301</v>
      </c>
      <c r="F25" s="5" t="s">
        <v>70</v>
      </c>
      <c r="G25" s="12" t="str">
        <f t="shared" si="4"/>
        <v>55593.707</v>
      </c>
      <c r="H25" s="13">
        <f t="shared" si="5"/>
        <v>24446.5</v>
      </c>
      <c r="I25" s="50" t="s">
        <v>285</v>
      </c>
      <c r="J25" s="51" t="s">
        <v>286</v>
      </c>
      <c r="K25" s="50" t="s">
        <v>287</v>
      </c>
      <c r="L25" s="50" t="s">
        <v>288</v>
      </c>
      <c r="M25" s="51" t="s">
        <v>209</v>
      </c>
      <c r="N25" s="51" t="s">
        <v>210</v>
      </c>
      <c r="O25" s="52" t="s">
        <v>181</v>
      </c>
      <c r="P25" s="53" t="s">
        <v>289</v>
      </c>
    </row>
    <row r="26" spans="1:16" ht="12.75" customHeight="1" thickBot="1">
      <c r="A26" s="13" t="str">
        <f t="shared" si="0"/>
        <v>IBVS 5992 </v>
      </c>
      <c r="B26" s="5" t="str">
        <f t="shared" si="1"/>
        <v>I</v>
      </c>
      <c r="C26" s="13">
        <f t="shared" si="2"/>
        <v>55723.8523</v>
      </c>
      <c r="D26" s="12" t="str">
        <f t="shared" si="3"/>
        <v>vis</v>
      </c>
      <c r="E26" s="49">
        <f>VLOOKUP(C26,A!C$21:E$967,3,FALSE)</f>
        <v>24576.92151885737</v>
      </c>
      <c r="F26" s="5" t="s">
        <v>70</v>
      </c>
      <c r="G26" s="12" t="str">
        <f t="shared" si="4"/>
        <v>55723.8523</v>
      </c>
      <c r="H26" s="13">
        <f t="shared" si="5"/>
        <v>24577</v>
      </c>
      <c r="I26" s="50" t="s">
        <v>290</v>
      </c>
      <c r="J26" s="51" t="s">
        <v>291</v>
      </c>
      <c r="K26" s="50" t="s">
        <v>292</v>
      </c>
      <c r="L26" s="50" t="s">
        <v>293</v>
      </c>
      <c r="M26" s="51" t="s">
        <v>209</v>
      </c>
      <c r="N26" s="51" t="s">
        <v>70</v>
      </c>
      <c r="O26" s="52" t="s">
        <v>221</v>
      </c>
      <c r="P26" s="53" t="s">
        <v>294</v>
      </c>
    </row>
    <row r="27" spans="1:16" ht="12.75" customHeight="1" thickBot="1">
      <c r="A27" s="13" t="str">
        <f t="shared" si="0"/>
        <v>OEJV 0155 </v>
      </c>
      <c r="B27" s="5" t="str">
        <f t="shared" si="1"/>
        <v>II</v>
      </c>
      <c r="C27" s="13">
        <f t="shared" si="2"/>
        <v>56015.56</v>
      </c>
      <c r="D27" s="12" t="str">
        <f t="shared" si="3"/>
        <v>vis</v>
      </c>
      <c r="E27" s="49">
        <f>VLOOKUP(C27,A!C$21:E$967,3,FALSE)</f>
        <v>24869.42136694596</v>
      </c>
      <c r="F27" s="5" t="s">
        <v>70</v>
      </c>
      <c r="G27" s="12" t="str">
        <f t="shared" si="4"/>
        <v>56015.5600</v>
      </c>
      <c r="H27" s="13">
        <f t="shared" si="5"/>
        <v>24869.5</v>
      </c>
      <c r="I27" s="50" t="s">
        <v>295</v>
      </c>
      <c r="J27" s="51" t="s">
        <v>296</v>
      </c>
      <c r="K27" s="50" t="s">
        <v>297</v>
      </c>
      <c r="L27" s="50" t="s">
        <v>298</v>
      </c>
      <c r="M27" s="51" t="s">
        <v>209</v>
      </c>
      <c r="N27" s="51" t="s">
        <v>299</v>
      </c>
      <c r="O27" s="52" t="s">
        <v>181</v>
      </c>
      <c r="P27" s="53" t="s">
        <v>300</v>
      </c>
    </row>
    <row r="28" spans="1:16" ht="12.75" customHeight="1" thickBot="1">
      <c r="A28" s="13" t="str">
        <f t="shared" si="0"/>
        <v>OEJV 0172 </v>
      </c>
      <c r="B28" s="5" t="str">
        <f t="shared" si="1"/>
        <v>II</v>
      </c>
      <c r="C28" s="13">
        <f t="shared" si="2"/>
        <v>57153.471</v>
      </c>
      <c r="D28" s="12" t="str">
        <f t="shared" si="3"/>
        <v>vis</v>
      </c>
      <c r="E28" s="49">
        <f>VLOOKUP(C28,A!C$21:E$967,3,FALSE)</f>
        <v>26010.422426014127</v>
      </c>
      <c r="F28" s="5" t="s">
        <v>70</v>
      </c>
      <c r="G28" s="12" t="str">
        <f t="shared" si="4"/>
        <v>57153.471</v>
      </c>
      <c r="H28" s="13">
        <f t="shared" si="5"/>
        <v>26010.5</v>
      </c>
      <c r="I28" s="50" t="s">
        <v>301</v>
      </c>
      <c r="J28" s="51" t="s">
        <v>302</v>
      </c>
      <c r="K28" s="50" t="s">
        <v>303</v>
      </c>
      <c r="L28" s="50" t="s">
        <v>288</v>
      </c>
      <c r="M28" s="51" t="s">
        <v>209</v>
      </c>
      <c r="N28" s="51" t="s">
        <v>210</v>
      </c>
      <c r="O28" s="52" t="s">
        <v>181</v>
      </c>
      <c r="P28" s="53" t="s">
        <v>304</v>
      </c>
    </row>
    <row r="29" spans="1:16" ht="12.75" customHeight="1" thickBot="1">
      <c r="A29" s="13" t="str">
        <f t="shared" si="0"/>
        <v> PZ 20.331 </v>
      </c>
      <c r="B29" s="5" t="str">
        <f t="shared" si="1"/>
        <v>I</v>
      </c>
      <c r="C29" s="13">
        <f t="shared" si="2"/>
        <v>25361.316</v>
      </c>
      <c r="D29" s="12" t="str">
        <f t="shared" si="3"/>
        <v>vis</v>
      </c>
      <c r="E29" s="49">
        <f>VLOOKUP(C29,A!C$21:E$967,3,FALSE)</f>
        <v>-5868.065896059712</v>
      </c>
      <c r="F29" s="5" t="s">
        <v>70</v>
      </c>
      <c r="G29" s="12" t="str">
        <f t="shared" si="4"/>
        <v>25361.316</v>
      </c>
      <c r="H29" s="13">
        <f t="shared" si="5"/>
        <v>-5868</v>
      </c>
      <c r="I29" s="50" t="s">
        <v>72</v>
      </c>
      <c r="J29" s="51" t="s">
        <v>73</v>
      </c>
      <c r="K29" s="50">
        <v>-5868</v>
      </c>
      <c r="L29" s="50" t="s">
        <v>74</v>
      </c>
      <c r="M29" s="51" t="s">
        <v>75</v>
      </c>
      <c r="N29" s="51"/>
      <c r="O29" s="52" t="s">
        <v>76</v>
      </c>
      <c r="P29" s="52" t="s">
        <v>77</v>
      </c>
    </row>
    <row r="30" spans="1:16" ht="12.75" customHeight="1" thickBot="1">
      <c r="A30" s="13" t="str">
        <f t="shared" si="0"/>
        <v> PZ 20.331 </v>
      </c>
      <c r="B30" s="5" t="str">
        <f t="shared" si="1"/>
        <v>I</v>
      </c>
      <c r="C30" s="13">
        <f t="shared" si="2"/>
        <v>25378.337</v>
      </c>
      <c r="D30" s="12" t="str">
        <f t="shared" si="3"/>
        <v>vis</v>
      </c>
      <c r="E30" s="49">
        <f>VLOOKUP(C30,A!C$21:E$967,3,FALSE)</f>
        <v>-5850.998674610582</v>
      </c>
      <c r="F30" s="5" t="s">
        <v>70</v>
      </c>
      <c r="G30" s="12" t="str">
        <f t="shared" si="4"/>
        <v>25378.337</v>
      </c>
      <c r="H30" s="13">
        <f t="shared" si="5"/>
        <v>-5851</v>
      </c>
      <c r="I30" s="50" t="s">
        <v>78</v>
      </c>
      <c r="J30" s="51" t="s">
        <v>79</v>
      </c>
      <c r="K30" s="50">
        <v>-5851</v>
      </c>
      <c r="L30" s="50" t="s">
        <v>80</v>
      </c>
      <c r="M30" s="51" t="s">
        <v>75</v>
      </c>
      <c r="N30" s="51"/>
      <c r="O30" s="52" t="s">
        <v>76</v>
      </c>
      <c r="P30" s="52" t="s">
        <v>77</v>
      </c>
    </row>
    <row r="31" spans="1:16" ht="12.75" customHeight="1" thickBot="1">
      <c r="A31" s="13" t="str">
        <f t="shared" si="0"/>
        <v> PZ 20.331 </v>
      </c>
      <c r="B31" s="5" t="str">
        <f t="shared" si="1"/>
        <v>I</v>
      </c>
      <c r="C31" s="13">
        <f t="shared" si="2"/>
        <v>25389.306</v>
      </c>
      <c r="D31" s="12" t="str">
        <f t="shared" si="3"/>
        <v>vis</v>
      </c>
      <c r="E31" s="49">
        <f>VLOOKUP(C31,A!C$21:E$967,3,FALSE)</f>
        <v>-5839.999887695859</v>
      </c>
      <c r="F31" s="5" t="s">
        <v>70</v>
      </c>
      <c r="G31" s="12" t="str">
        <f t="shared" si="4"/>
        <v>25389.306</v>
      </c>
      <c r="H31" s="13">
        <f t="shared" si="5"/>
        <v>-5840</v>
      </c>
      <c r="I31" s="50" t="s">
        <v>81</v>
      </c>
      <c r="J31" s="51" t="s">
        <v>82</v>
      </c>
      <c r="K31" s="50">
        <v>-5840</v>
      </c>
      <c r="L31" s="50" t="s">
        <v>83</v>
      </c>
      <c r="M31" s="51" t="s">
        <v>75</v>
      </c>
      <c r="N31" s="51"/>
      <c r="O31" s="52" t="s">
        <v>76</v>
      </c>
      <c r="P31" s="52" t="s">
        <v>77</v>
      </c>
    </row>
    <row r="32" spans="1:16" ht="12.75" customHeight="1" thickBot="1">
      <c r="A32" s="13" t="str">
        <f t="shared" si="0"/>
        <v> PZ 20.331 </v>
      </c>
      <c r="B32" s="5" t="str">
        <f t="shared" si="1"/>
        <v>I</v>
      </c>
      <c r="C32" s="13">
        <f t="shared" si="2"/>
        <v>25391.306</v>
      </c>
      <c r="D32" s="12" t="str">
        <f t="shared" si="3"/>
        <v>vis</v>
      </c>
      <c r="E32" s="49">
        <f>VLOOKUP(C32,A!C$21:E$967,3,FALSE)</f>
        <v>-5837.994456587331</v>
      </c>
      <c r="F32" s="5" t="s">
        <v>70</v>
      </c>
      <c r="G32" s="12" t="str">
        <f t="shared" si="4"/>
        <v>25391.306</v>
      </c>
      <c r="H32" s="13">
        <f t="shared" si="5"/>
        <v>-5838</v>
      </c>
      <c r="I32" s="50" t="s">
        <v>84</v>
      </c>
      <c r="J32" s="51" t="s">
        <v>85</v>
      </c>
      <c r="K32" s="50">
        <v>-5838</v>
      </c>
      <c r="L32" s="50" t="s">
        <v>86</v>
      </c>
      <c r="M32" s="51" t="s">
        <v>75</v>
      </c>
      <c r="N32" s="51"/>
      <c r="O32" s="52" t="s">
        <v>76</v>
      </c>
      <c r="P32" s="52" t="s">
        <v>77</v>
      </c>
    </row>
    <row r="33" spans="1:16" ht="12.75" customHeight="1" thickBot="1">
      <c r="A33" s="13" t="str">
        <f t="shared" si="0"/>
        <v> PZ 20.331 </v>
      </c>
      <c r="B33" s="5" t="str">
        <f t="shared" si="1"/>
        <v>I</v>
      </c>
      <c r="C33" s="13">
        <f t="shared" si="2"/>
        <v>27580.359</v>
      </c>
      <c r="D33" s="12" t="str">
        <f t="shared" si="3"/>
        <v>vis</v>
      </c>
      <c r="E33" s="49">
        <f>VLOOKUP(C33,A!C$21:E$967,3,FALSE)</f>
        <v>-3642.9969643789323</v>
      </c>
      <c r="F33" s="5" t="s">
        <v>70</v>
      </c>
      <c r="G33" s="12" t="str">
        <f t="shared" si="4"/>
        <v>27580.359</v>
      </c>
      <c r="H33" s="13">
        <f t="shared" si="5"/>
        <v>-3643</v>
      </c>
      <c r="I33" s="50" t="s">
        <v>87</v>
      </c>
      <c r="J33" s="51" t="s">
        <v>88</v>
      </c>
      <c r="K33" s="50">
        <v>-3643</v>
      </c>
      <c r="L33" s="50" t="s">
        <v>89</v>
      </c>
      <c r="M33" s="51" t="s">
        <v>75</v>
      </c>
      <c r="N33" s="51"/>
      <c r="O33" s="52" t="s">
        <v>76</v>
      </c>
      <c r="P33" s="52" t="s">
        <v>77</v>
      </c>
    </row>
    <row r="34" spans="1:16" ht="12.75" customHeight="1" thickBot="1">
      <c r="A34" s="13" t="str">
        <f t="shared" si="0"/>
        <v> PZ 20.331 </v>
      </c>
      <c r="B34" s="5" t="str">
        <f t="shared" si="1"/>
        <v>I</v>
      </c>
      <c r="C34" s="13">
        <f t="shared" si="2"/>
        <v>28654.434</v>
      </c>
      <c r="D34" s="12" t="str">
        <f t="shared" si="3"/>
        <v>vis</v>
      </c>
      <c r="E34" s="49">
        <f>VLOOKUP(C34,A!C$21:E$967,3,FALSE)</f>
        <v>-2566.0052554327635</v>
      </c>
      <c r="F34" s="5" t="s">
        <v>70</v>
      </c>
      <c r="G34" s="12" t="str">
        <f t="shared" si="4"/>
        <v>28654.434</v>
      </c>
      <c r="H34" s="13">
        <f t="shared" si="5"/>
        <v>-2566</v>
      </c>
      <c r="I34" s="50" t="s">
        <v>90</v>
      </c>
      <c r="J34" s="51" t="s">
        <v>91</v>
      </c>
      <c r="K34" s="50">
        <v>-2566</v>
      </c>
      <c r="L34" s="50" t="s">
        <v>92</v>
      </c>
      <c r="M34" s="51" t="s">
        <v>75</v>
      </c>
      <c r="N34" s="51"/>
      <c r="O34" s="52" t="s">
        <v>76</v>
      </c>
      <c r="P34" s="52" t="s">
        <v>77</v>
      </c>
    </row>
    <row r="35" spans="1:16" ht="12.75" customHeight="1" thickBot="1">
      <c r="A35" s="13" t="str">
        <f t="shared" si="0"/>
        <v> PZ 20.331 </v>
      </c>
      <c r="B35" s="5" t="str">
        <f t="shared" si="1"/>
        <v>I</v>
      </c>
      <c r="C35" s="13">
        <f t="shared" si="2"/>
        <v>28655.448</v>
      </c>
      <c r="D35" s="12" t="str">
        <f t="shared" si="3"/>
        <v>vis</v>
      </c>
      <c r="E35" s="49">
        <f>VLOOKUP(C35,A!C$21:E$967,3,FALSE)</f>
        <v>-2564.9885018607406</v>
      </c>
      <c r="F35" s="5" t="s">
        <v>70</v>
      </c>
      <c r="G35" s="12" t="str">
        <f t="shared" si="4"/>
        <v>28655.448</v>
      </c>
      <c r="H35" s="13">
        <f t="shared" si="5"/>
        <v>-2565</v>
      </c>
      <c r="I35" s="50" t="s">
        <v>93</v>
      </c>
      <c r="J35" s="51" t="s">
        <v>94</v>
      </c>
      <c r="K35" s="50">
        <v>-2565</v>
      </c>
      <c r="L35" s="50" t="s">
        <v>95</v>
      </c>
      <c r="M35" s="51" t="s">
        <v>75</v>
      </c>
      <c r="N35" s="51"/>
      <c r="O35" s="52" t="s">
        <v>76</v>
      </c>
      <c r="P35" s="52" t="s">
        <v>77</v>
      </c>
    </row>
    <row r="36" spans="1:16" ht="12.75" customHeight="1" thickBot="1">
      <c r="A36" s="13" t="str">
        <f t="shared" si="0"/>
        <v> PZ 20.331 </v>
      </c>
      <c r="B36" s="5" t="str">
        <f t="shared" si="1"/>
        <v>I</v>
      </c>
      <c r="C36" s="13">
        <f t="shared" si="2"/>
        <v>28656.393</v>
      </c>
      <c r="D36" s="12" t="str">
        <f t="shared" si="3"/>
        <v>vis</v>
      </c>
      <c r="E36" s="49">
        <f>VLOOKUP(C36,A!C$21:E$967,3,FALSE)</f>
        <v>-2564.0409356619616</v>
      </c>
      <c r="F36" s="5" t="s">
        <v>70</v>
      </c>
      <c r="G36" s="12" t="str">
        <f t="shared" si="4"/>
        <v>28656.393</v>
      </c>
      <c r="H36" s="13">
        <f t="shared" si="5"/>
        <v>-2564</v>
      </c>
      <c r="I36" s="50" t="s">
        <v>96</v>
      </c>
      <c r="J36" s="51" t="s">
        <v>97</v>
      </c>
      <c r="K36" s="50">
        <v>-2564</v>
      </c>
      <c r="L36" s="50" t="s">
        <v>98</v>
      </c>
      <c r="M36" s="51" t="s">
        <v>75</v>
      </c>
      <c r="N36" s="51"/>
      <c r="O36" s="52" t="s">
        <v>76</v>
      </c>
      <c r="P36" s="52" t="s">
        <v>77</v>
      </c>
    </row>
    <row r="37" spans="1:16" ht="12.75" customHeight="1" thickBot="1">
      <c r="A37" s="13" t="str">
        <f t="shared" si="0"/>
        <v> PZ 20.331 </v>
      </c>
      <c r="B37" s="5" t="str">
        <f t="shared" si="1"/>
        <v>I</v>
      </c>
      <c r="C37" s="13">
        <f t="shared" si="2"/>
        <v>28665.417</v>
      </c>
      <c r="D37" s="12" t="str">
        <f t="shared" si="3"/>
        <v>vis</v>
      </c>
      <c r="E37" s="49">
        <f>VLOOKUP(C37,A!C$21:E$967,3,FALSE)</f>
        <v>-2554.9924305002814</v>
      </c>
      <c r="F37" s="5" t="s">
        <v>70</v>
      </c>
      <c r="G37" s="12" t="str">
        <f t="shared" si="4"/>
        <v>28665.417</v>
      </c>
      <c r="H37" s="13">
        <f t="shared" si="5"/>
        <v>-2555</v>
      </c>
      <c r="I37" s="50" t="s">
        <v>99</v>
      </c>
      <c r="J37" s="51" t="s">
        <v>100</v>
      </c>
      <c r="K37" s="50">
        <v>-2555</v>
      </c>
      <c r="L37" s="50" t="s">
        <v>101</v>
      </c>
      <c r="M37" s="51" t="s">
        <v>75</v>
      </c>
      <c r="N37" s="51"/>
      <c r="O37" s="52" t="s">
        <v>76</v>
      </c>
      <c r="P37" s="52" t="s">
        <v>77</v>
      </c>
    </row>
    <row r="38" spans="1:16" ht="12.75" customHeight="1" thickBot="1">
      <c r="A38" s="13" t="str">
        <f t="shared" si="0"/>
        <v> PZ 20.331 </v>
      </c>
      <c r="B38" s="5" t="str">
        <f t="shared" si="1"/>
        <v>I</v>
      </c>
      <c r="C38" s="13">
        <f t="shared" si="2"/>
        <v>29335.585</v>
      </c>
      <c r="D38" s="12" t="str">
        <f t="shared" si="3"/>
        <v>vis</v>
      </c>
      <c r="E38" s="49">
        <f>VLOOKUP(C38,A!C$21:E$967,3,FALSE)</f>
        <v>-1883.0045529302483</v>
      </c>
      <c r="F38" s="5" t="s">
        <v>70</v>
      </c>
      <c r="G38" s="12" t="str">
        <f t="shared" si="4"/>
        <v>29335.585</v>
      </c>
      <c r="H38" s="13">
        <f t="shared" si="5"/>
        <v>-1883</v>
      </c>
      <c r="I38" s="50" t="s">
        <v>102</v>
      </c>
      <c r="J38" s="51" t="s">
        <v>103</v>
      </c>
      <c r="K38" s="50">
        <v>-1883</v>
      </c>
      <c r="L38" s="50" t="s">
        <v>92</v>
      </c>
      <c r="M38" s="51" t="s">
        <v>75</v>
      </c>
      <c r="N38" s="51"/>
      <c r="O38" s="52" t="s">
        <v>76</v>
      </c>
      <c r="P38" s="52" t="s">
        <v>77</v>
      </c>
    </row>
    <row r="39" spans="1:16" ht="12.75" customHeight="1" thickBot="1">
      <c r="A39" s="13" t="str">
        <f t="shared" si="0"/>
        <v> PZ 20.331 </v>
      </c>
      <c r="B39" s="5" t="str">
        <f t="shared" si="1"/>
        <v>I</v>
      </c>
      <c r="C39" s="13">
        <f t="shared" si="2"/>
        <v>29727.5</v>
      </c>
      <c r="D39" s="12" t="str">
        <f t="shared" si="3"/>
        <v>vis</v>
      </c>
      <c r="E39" s="49">
        <f>VLOOKUP(C39,A!C$21:E$967,3,FALSE)</f>
        <v>-1490.0252864808492</v>
      </c>
      <c r="F39" s="5" t="s">
        <v>70</v>
      </c>
      <c r="G39" s="12" t="str">
        <f t="shared" si="4"/>
        <v>29727.500</v>
      </c>
      <c r="H39" s="13">
        <f t="shared" si="5"/>
        <v>-1490</v>
      </c>
      <c r="I39" s="50" t="s">
        <v>104</v>
      </c>
      <c r="J39" s="51" t="s">
        <v>105</v>
      </c>
      <c r="K39" s="50">
        <v>-1490</v>
      </c>
      <c r="L39" s="50" t="s">
        <v>106</v>
      </c>
      <c r="M39" s="51" t="s">
        <v>75</v>
      </c>
      <c r="N39" s="51"/>
      <c r="O39" s="52" t="s">
        <v>76</v>
      </c>
      <c r="P39" s="52" t="s">
        <v>77</v>
      </c>
    </row>
    <row r="40" spans="1:16" ht="12.75" customHeight="1" thickBot="1">
      <c r="A40" s="13" t="str">
        <f t="shared" si="0"/>
        <v> PZ 20.331 </v>
      </c>
      <c r="B40" s="5" t="str">
        <f t="shared" si="1"/>
        <v>I</v>
      </c>
      <c r="C40" s="13">
        <f t="shared" si="2"/>
        <v>29746.475</v>
      </c>
      <c r="D40" s="12" t="str">
        <f t="shared" si="3"/>
        <v>vis</v>
      </c>
      <c r="E40" s="49">
        <f>VLOOKUP(C40,A!C$21:E$967,3,FALSE)</f>
        <v>-1470.99875883869</v>
      </c>
      <c r="F40" s="5" t="s">
        <v>70</v>
      </c>
      <c r="G40" s="12" t="str">
        <f t="shared" si="4"/>
        <v>29746.475</v>
      </c>
      <c r="H40" s="13">
        <f t="shared" si="5"/>
        <v>-1471</v>
      </c>
      <c r="I40" s="50" t="s">
        <v>107</v>
      </c>
      <c r="J40" s="51" t="s">
        <v>108</v>
      </c>
      <c r="K40" s="50">
        <v>-1471</v>
      </c>
      <c r="L40" s="50" t="s">
        <v>80</v>
      </c>
      <c r="M40" s="51" t="s">
        <v>75</v>
      </c>
      <c r="N40" s="51"/>
      <c r="O40" s="52" t="s">
        <v>76</v>
      </c>
      <c r="P40" s="52" t="s">
        <v>77</v>
      </c>
    </row>
    <row r="41" spans="1:16" ht="12.75" customHeight="1" thickBot="1">
      <c r="A41" s="13" t="str">
        <f t="shared" si="0"/>
        <v> PZ 20.331 </v>
      </c>
      <c r="B41" s="5" t="str">
        <f t="shared" si="1"/>
        <v>I</v>
      </c>
      <c r="C41" s="13">
        <f t="shared" si="2"/>
        <v>30161.314</v>
      </c>
      <c r="D41" s="12" t="str">
        <f t="shared" si="3"/>
        <v>vis</v>
      </c>
      <c r="E41" s="49">
        <f>VLOOKUP(C41,A!C$21:E$967,3,FALSE)</f>
        <v>-1055.0332410233425</v>
      </c>
      <c r="F41" s="5" t="s">
        <v>70</v>
      </c>
      <c r="G41" s="12" t="str">
        <f t="shared" si="4"/>
        <v>30161.314</v>
      </c>
      <c r="H41" s="13">
        <f t="shared" si="5"/>
        <v>-1055</v>
      </c>
      <c r="I41" s="50" t="s">
        <v>109</v>
      </c>
      <c r="J41" s="51" t="s">
        <v>110</v>
      </c>
      <c r="K41" s="50">
        <v>-1055</v>
      </c>
      <c r="L41" s="50" t="s">
        <v>111</v>
      </c>
      <c r="M41" s="51" t="s">
        <v>75</v>
      </c>
      <c r="N41" s="51"/>
      <c r="O41" s="52" t="s">
        <v>76</v>
      </c>
      <c r="P41" s="52" t="s">
        <v>77</v>
      </c>
    </row>
    <row r="42" spans="1:16" ht="12.75" customHeight="1" thickBot="1">
      <c r="A42" s="13" t="str">
        <f t="shared" si="0"/>
        <v> PZ 20.331 </v>
      </c>
      <c r="B42" s="5" t="str">
        <f t="shared" si="1"/>
        <v>I</v>
      </c>
      <c r="C42" s="13">
        <f t="shared" si="2"/>
        <v>30171.315</v>
      </c>
      <c r="D42" s="12" t="str">
        <f t="shared" si="3"/>
        <v>vis</v>
      </c>
      <c r="E42" s="49">
        <f>VLOOKUP(C42,A!C$21:E$967,3,FALSE)</f>
        <v>-1045.0050827651476</v>
      </c>
      <c r="F42" s="5" t="s">
        <v>70</v>
      </c>
      <c r="G42" s="12" t="str">
        <f t="shared" si="4"/>
        <v>30171.315</v>
      </c>
      <c r="H42" s="13">
        <f t="shared" si="5"/>
        <v>-1045</v>
      </c>
      <c r="I42" s="50" t="s">
        <v>112</v>
      </c>
      <c r="J42" s="51" t="s">
        <v>113</v>
      </c>
      <c r="K42" s="50">
        <v>-1045</v>
      </c>
      <c r="L42" s="50" t="s">
        <v>92</v>
      </c>
      <c r="M42" s="51" t="s">
        <v>75</v>
      </c>
      <c r="N42" s="51"/>
      <c r="O42" s="52" t="s">
        <v>76</v>
      </c>
      <c r="P42" s="52" t="s">
        <v>77</v>
      </c>
    </row>
    <row r="43" spans="1:16" ht="12.75" customHeight="1" thickBot="1">
      <c r="A43" s="13" t="str">
        <f aca="true" t="shared" si="6" ref="A43:A77">P43</f>
        <v> PZ 20.331 </v>
      </c>
      <c r="B43" s="5" t="str">
        <f aca="true" t="shared" si="7" ref="B43:B77">IF(H43=INT(H43),"I","II")</f>
        <v>I</v>
      </c>
      <c r="C43" s="13">
        <f aca="true" t="shared" si="8" ref="C43:C77">1*G43</f>
        <v>30933.236</v>
      </c>
      <c r="D43" s="12" t="str">
        <f aca="true" t="shared" si="9" ref="D43:D77">VLOOKUP(F43,I$1:J$5,2,FALSE)</f>
        <v>vis</v>
      </c>
      <c r="E43" s="49">
        <f>VLOOKUP(C43,A!C$21:E$967,3,FALSE)</f>
        <v>-281.0150449447201</v>
      </c>
      <c r="F43" s="5" t="s">
        <v>70</v>
      </c>
      <c r="G43" s="12" t="str">
        <f aca="true" t="shared" si="10" ref="G43:G77">MID(I43,3,LEN(I43)-3)</f>
        <v>30933.236</v>
      </c>
      <c r="H43" s="13">
        <f aca="true" t="shared" si="11" ref="H43:H77">1*K43</f>
        <v>-281</v>
      </c>
      <c r="I43" s="50" t="s">
        <v>114</v>
      </c>
      <c r="J43" s="51" t="s">
        <v>115</v>
      </c>
      <c r="K43" s="50">
        <v>-281</v>
      </c>
      <c r="L43" s="50" t="s">
        <v>116</v>
      </c>
      <c r="M43" s="51" t="s">
        <v>75</v>
      </c>
      <c r="N43" s="51"/>
      <c r="O43" s="52" t="s">
        <v>76</v>
      </c>
      <c r="P43" s="52" t="s">
        <v>77</v>
      </c>
    </row>
    <row r="44" spans="1:16" ht="12.75" customHeight="1" thickBot="1">
      <c r="A44" s="13" t="str">
        <f t="shared" si="6"/>
        <v> IODE 4.3.24 </v>
      </c>
      <c r="B44" s="5" t="str">
        <f t="shared" si="7"/>
        <v>I</v>
      </c>
      <c r="C44" s="13">
        <f t="shared" si="8"/>
        <v>31213.5</v>
      </c>
      <c r="D44" s="12" t="str">
        <f t="shared" si="9"/>
        <v>vis</v>
      </c>
      <c r="E44" s="49">
        <f>VLOOKUP(C44,A!C$21:E$967,3,FALSE)</f>
        <v>0.010027155541035523</v>
      </c>
      <c r="F44" s="5" t="s">
        <v>70</v>
      </c>
      <c r="G44" s="12" t="str">
        <f t="shared" si="10"/>
        <v>31213.50</v>
      </c>
      <c r="H44" s="13">
        <f t="shared" si="11"/>
        <v>0</v>
      </c>
      <c r="I44" s="50" t="s">
        <v>117</v>
      </c>
      <c r="J44" s="51" t="s">
        <v>118</v>
      </c>
      <c r="K44" s="50">
        <v>0</v>
      </c>
      <c r="L44" s="50" t="s">
        <v>119</v>
      </c>
      <c r="M44" s="51" t="s">
        <v>120</v>
      </c>
      <c r="N44" s="51"/>
      <c r="O44" s="52" t="s">
        <v>76</v>
      </c>
      <c r="P44" s="52" t="s">
        <v>121</v>
      </c>
    </row>
    <row r="45" spans="1:16" ht="12.75" customHeight="1" thickBot="1">
      <c r="A45" s="13" t="str">
        <f t="shared" si="6"/>
        <v> IODE 4.3.24 </v>
      </c>
      <c r="B45" s="5" t="str">
        <f t="shared" si="7"/>
        <v>I</v>
      </c>
      <c r="C45" s="13">
        <f t="shared" si="8"/>
        <v>31230.44</v>
      </c>
      <c r="D45" s="12" t="str">
        <f t="shared" si="9"/>
        <v>vis</v>
      </c>
      <c r="E45" s="49">
        <f>VLOOKUP(C45,A!C$21:E$967,3,FALSE)</f>
        <v>16.996028644772863</v>
      </c>
      <c r="F45" s="5" t="s">
        <v>70</v>
      </c>
      <c r="G45" s="12" t="str">
        <f t="shared" si="10"/>
        <v>31230.44</v>
      </c>
      <c r="H45" s="13">
        <f t="shared" si="11"/>
        <v>17</v>
      </c>
      <c r="I45" s="50" t="s">
        <v>122</v>
      </c>
      <c r="J45" s="51" t="s">
        <v>123</v>
      </c>
      <c r="K45" s="50">
        <v>17</v>
      </c>
      <c r="L45" s="50" t="s">
        <v>124</v>
      </c>
      <c r="M45" s="51" t="s">
        <v>120</v>
      </c>
      <c r="N45" s="51"/>
      <c r="O45" s="52" t="s">
        <v>76</v>
      </c>
      <c r="P45" s="52" t="s">
        <v>121</v>
      </c>
    </row>
    <row r="46" spans="1:16" ht="12.75" customHeight="1" thickBot="1">
      <c r="A46" s="13" t="str">
        <f t="shared" si="6"/>
        <v> IODE 4.3.24 </v>
      </c>
      <c r="B46" s="5" t="str">
        <f t="shared" si="7"/>
        <v>I</v>
      </c>
      <c r="C46" s="13">
        <f t="shared" si="8"/>
        <v>31231.43</v>
      </c>
      <c r="D46" s="12" t="str">
        <f t="shared" si="9"/>
        <v>vis</v>
      </c>
      <c r="E46" s="49">
        <f>VLOOKUP(C46,A!C$21:E$967,3,FALSE)</f>
        <v>17.988717043495885</v>
      </c>
      <c r="F46" s="5" t="s">
        <v>70</v>
      </c>
      <c r="G46" s="12" t="str">
        <f t="shared" si="10"/>
        <v>31231.43</v>
      </c>
      <c r="H46" s="13">
        <f t="shared" si="11"/>
        <v>18</v>
      </c>
      <c r="I46" s="50" t="s">
        <v>125</v>
      </c>
      <c r="J46" s="51" t="s">
        <v>126</v>
      </c>
      <c r="K46" s="50">
        <v>18</v>
      </c>
      <c r="L46" s="50" t="s">
        <v>127</v>
      </c>
      <c r="M46" s="51" t="s">
        <v>120</v>
      </c>
      <c r="N46" s="51"/>
      <c r="O46" s="52" t="s">
        <v>76</v>
      </c>
      <c r="P46" s="52" t="s">
        <v>121</v>
      </c>
    </row>
    <row r="47" spans="1:16" ht="12.75" customHeight="1" thickBot="1">
      <c r="A47" s="13" t="str">
        <f t="shared" si="6"/>
        <v> IODE 4.3.24 </v>
      </c>
      <c r="B47" s="5" t="str">
        <f t="shared" si="7"/>
        <v>I</v>
      </c>
      <c r="C47" s="13">
        <f t="shared" si="8"/>
        <v>31233.45</v>
      </c>
      <c r="D47" s="12" t="str">
        <f t="shared" si="9"/>
        <v>vis</v>
      </c>
      <c r="E47" s="49">
        <f>VLOOKUP(C47,A!C$21:E$967,3,FALSE)</f>
        <v>20.014202463109722</v>
      </c>
      <c r="F47" s="5" t="s">
        <v>70</v>
      </c>
      <c r="G47" s="12" t="str">
        <f t="shared" si="10"/>
        <v>31233.45</v>
      </c>
      <c r="H47" s="13">
        <f t="shared" si="11"/>
        <v>20</v>
      </c>
      <c r="I47" s="50" t="s">
        <v>128</v>
      </c>
      <c r="J47" s="51" t="s">
        <v>129</v>
      </c>
      <c r="K47" s="50">
        <v>20</v>
      </c>
      <c r="L47" s="50" t="s">
        <v>119</v>
      </c>
      <c r="M47" s="51" t="s">
        <v>120</v>
      </c>
      <c r="N47" s="51"/>
      <c r="O47" s="52" t="s">
        <v>76</v>
      </c>
      <c r="P47" s="52" t="s">
        <v>121</v>
      </c>
    </row>
    <row r="48" spans="1:16" ht="12.75" customHeight="1" thickBot="1">
      <c r="A48" s="13" t="str">
        <f t="shared" si="6"/>
        <v> IODE 4.3.24 </v>
      </c>
      <c r="B48" s="5" t="str">
        <f t="shared" si="7"/>
        <v>I</v>
      </c>
      <c r="C48" s="13">
        <f t="shared" si="8"/>
        <v>31235.42</v>
      </c>
      <c r="D48" s="12" t="str">
        <f t="shared" si="9"/>
        <v>vis</v>
      </c>
      <c r="E48" s="49">
        <f>VLOOKUP(C48,A!C$21:E$967,3,FALSE)</f>
        <v>21.989552105007434</v>
      </c>
      <c r="F48" s="5" t="s">
        <v>70</v>
      </c>
      <c r="G48" s="12" t="str">
        <f t="shared" si="10"/>
        <v>31235.42</v>
      </c>
      <c r="H48" s="13">
        <f t="shared" si="11"/>
        <v>22</v>
      </c>
      <c r="I48" s="50" t="s">
        <v>130</v>
      </c>
      <c r="J48" s="51" t="s">
        <v>131</v>
      </c>
      <c r="K48" s="50">
        <v>22</v>
      </c>
      <c r="L48" s="50" t="s">
        <v>127</v>
      </c>
      <c r="M48" s="51" t="s">
        <v>120</v>
      </c>
      <c r="N48" s="51"/>
      <c r="O48" s="52" t="s">
        <v>76</v>
      </c>
      <c r="P48" s="52" t="s">
        <v>121</v>
      </c>
    </row>
    <row r="49" spans="1:16" ht="12.75" customHeight="1" thickBot="1">
      <c r="A49" s="13" t="str">
        <f t="shared" si="6"/>
        <v> IODE 4.3.24 </v>
      </c>
      <c r="B49" s="5" t="str">
        <f t="shared" si="7"/>
        <v>I</v>
      </c>
      <c r="C49" s="13">
        <f t="shared" si="8"/>
        <v>31253.38</v>
      </c>
      <c r="D49" s="12" t="str">
        <f t="shared" si="9"/>
        <v>vis</v>
      </c>
      <c r="E49" s="49">
        <f>VLOOKUP(C49,A!C$21:E$967,3,FALSE)</f>
        <v>39.99832345959269</v>
      </c>
      <c r="F49" s="5" t="s">
        <v>70</v>
      </c>
      <c r="G49" s="12" t="str">
        <f t="shared" si="10"/>
        <v>31253.38</v>
      </c>
      <c r="H49" s="13">
        <f t="shared" si="11"/>
        <v>40</v>
      </c>
      <c r="I49" s="50" t="s">
        <v>132</v>
      </c>
      <c r="J49" s="51" t="s">
        <v>133</v>
      </c>
      <c r="K49" s="50">
        <v>40</v>
      </c>
      <c r="L49" s="50" t="s">
        <v>124</v>
      </c>
      <c r="M49" s="51" t="s">
        <v>120</v>
      </c>
      <c r="N49" s="51"/>
      <c r="O49" s="52" t="s">
        <v>76</v>
      </c>
      <c r="P49" s="52" t="s">
        <v>121</v>
      </c>
    </row>
    <row r="50" spans="1:16" ht="12.75" customHeight="1" thickBot="1">
      <c r="A50" s="13" t="str">
        <f t="shared" si="6"/>
        <v> IODE 4.3.24 </v>
      </c>
      <c r="B50" s="5" t="str">
        <f t="shared" si="7"/>
        <v>I</v>
      </c>
      <c r="C50" s="13">
        <f t="shared" si="8"/>
        <v>31256.39</v>
      </c>
      <c r="D50" s="12" t="str">
        <f t="shared" si="9"/>
        <v>vis</v>
      </c>
      <c r="E50" s="49">
        <f>VLOOKUP(C50,A!C$21:E$967,3,FALSE)</f>
        <v>43.0164972779259</v>
      </c>
      <c r="F50" s="5" t="s">
        <v>70</v>
      </c>
      <c r="G50" s="12" t="str">
        <f t="shared" si="10"/>
        <v>31256.39</v>
      </c>
      <c r="H50" s="13">
        <f t="shared" si="11"/>
        <v>43</v>
      </c>
      <c r="I50" s="50" t="s">
        <v>134</v>
      </c>
      <c r="J50" s="51" t="s">
        <v>135</v>
      </c>
      <c r="K50" s="50">
        <v>43</v>
      </c>
      <c r="L50" s="50" t="s">
        <v>136</v>
      </c>
      <c r="M50" s="51" t="s">
        <v>120</v>
      </c>
      <c r="N50" s="51"/>
      <c r="O50" s="52" t="s">
        <v>76</v>
      </c>
      <c r="P50" s="52" t="s">
        <v>121</v>
      </c>
    </row>
    <row r="51" spans="1:16" ht="12.75" customHeight="1" thickBot="1">
      <c r="A51" s="13" t="str">
        <f t="shared" si="6"/>
        <v> IODE 4.3.24 </v>
      </c>
      <c r="B51" s="5" t="str">
        <f t="shared" si="7"/>
        <v>I</v>
      </c>
      <c r="C51" s="13">
        <f t="shared" si="8"/>
        <v>31259.35</v>
      </c>
      <c r="D51" s="12" t="str">
        <f t="shared" si="9"/>
        <v>vis</v>
      </c>
      <c r="E51" s="49">
        <f>VLOOKUP(C51,A!C$21:E$967,3,FALSE)</f>
        <v>45.984535318546634</v>
      </c>
      <c r="F51" s="5" t="s">
        <v>70</v>
      </c>
      <c r="G51" s="12" t="str">
        <f t="shared" si="10"/>
        <v>31259.35</v>
      </c>
      <c r="H51" s="13">
        <f t="shared" si="11"/>
        <v>46</v>
      </c>
      <c r="I51" s="50" t="s">
        <v>137</v>
      </c>
      <c r="J51" s="51" t="s">
        <v>138</v>
      </c>
      <c r="K51" s="50">
        <v>46</v>
      </c>
      <c r="L51" s="50" t="s">
        <v>139</v>
      </c>
      <c r="M51" s="51" t="s">
        <v>120</v>
      </c>
      <c r="N51" s="51"/>
      <c r="O51" s="52" t="s">
        <v>76</v>
      </c>
      <c r="P51" s="52" t="s">
        <v>121</v>
      </c>
    </row>
    <row r="52" spans="1:16" ht="12.75" customHeight="1" thickBot="1">
      <c r="A52" s="13" t="str">
        <f t="shared" si="6"/>
        <v> IODE 4.3.24 </v>
      </c>
      <c r="B52" s="5" t="str">
        <f t="shared" si="7"/>
        <v>I</v>
      </c>
      <c r="C52" s="13">
        <f t="shared" si="8"/>
        <v>31265.33</v>
      </c>
      <c r="D52" s="12" t="str">
        <f t="shared" si="9"/>
        <v>vis</v>
      </c>
      <c r="E52" s="49">
        <f>VLOOKUP(C52,A!C$21:E$967,3,FALSE)</f>
        <v>51.98077433304891</v>
      </c>
      <c r="F52" s="5" t="s">
        <v>70</v>
      </c>
      <c r="G52" s="12" t="str">
        <f t="shared" si="10"/>
        <v>31265.33</v>
      </c>
      <c r="H52" s="13">
        <f t="shared" si="11"/>
        <v>52</v>
      </c>
      <c r="I52" s="50" t="s">
        <v>140</v>
      </c>
      <c r="J52" s="51" t="s">
        <v>141</v>
      </c>
      <c r="K52" s="50">
        <v>52</v>
      </c>
      <c r="L52" s="50" t="s">
        <v>139</v>
      </c>
      <c r="M52" s="51" t="s">
        <v>120</v>
      </c>
      <c r="N52" s="51"/>
      <c r="O52" s="52" t="s">
        <v>76</v>
      </c>
      <c r="P52" s="52" t="s">
        <v>121</v>
      </c>
    </row>
    <row r="53" spans="1:16" ht="12.75" customHeight="1" thickBot="1">
      <c r="A53" s="13" t="str">
        <f t="shared" si="6"/>
        <v> IODE 4.3.24 </v>
      </c>
      <c r="B53" s="5" t="str">
        <f t="shared" si="7"/>
        <v>I</v>
      </c>
      <c r="C53" s="13">
        <f t="shared" si="8"/>
        <v>31266.33</v>
      </c>
      <c r="D53" s="12" t="str">
        <f t="shared" si="9"/>
        <v>vis</v>
      </c>
      <c r="E53" s="49">
        <f>VLOOKUP(C53,A!C$21:E$967,3,FALSE)</f>
        <v>52.98348988731297</v>
      </c>
      <c r="F53" s="5" t="s">
        <v>70</v>
      </c>
      <c r="G53" s="12" t="str">
        <f t="shared" si="10"/>
        <v>31266.33</v>
      </c>
      <c r="H53" s="13">
        <f t="shared" si="11"/>
        <v>53</v>
      </c>
      <c r="I53" s="50" t="s">
        <v>142</v>
      </c>
      <c r="J53" s="51" t="s">
        <v>143</v>
      </c>
      <c r="K53" s="50">
        <v>53</v>
      </c>
      <c r="L53" s="50" t="s">
        <v>139</v>
      </c>
      <c r="M53" s="51" t="s">
        <v>120</v>
      </c>
      <c r="N53" s="51"/>
      <c r="O53" s="52" t="s">
        <v>76</v>
      </c>
      <c r="P53" s="52" t="s">
        <v>121</v>
      </c>
    </row>
    <row r="54" spans="1:16" ht="12.75" customHeight="1" thickBot="1">
      <c r="A54" s="13" t="str">
        <f t="shared" si="6"/>
        <v> IODE 4.3.24 </v>
      </c>
      <c r="B54" s="5" t="str">
        <f t="shared" si="7"/>
        <v>I</v>
      </c>
      <c r="C54" s="13">
        <f t="shared" si="8"/>
        <v>31267.35</v>
      </c>
      <c r="D54" s="12" t="str">
        <f t="shared" si="9"/>
        <v>vis</v>
      </c>
      <c r="E54" s="49">
        <f>VLOOKUP(C54,A!C$21:E$967,3,FALSE)</f>
        <v>54.0062597526591</v>
      </c>
      <c r="F54" s="5" t="s">
        <v>70</v>
      </c>
      <c r="G54" s="12" t="str">
        <f t="shared" si="10"/>
        <v>31267.35</v>
      </c>
      <c r="H54" s="13">
        <f t="shared" si="11"/>
        <v>54</v>
      </c>
      <c r="I54" s="50" t="s">
        <v>144</v>
      </c>
      <c r="J54" s="51" t="s">
        <v>145</v>
      </c>
      <c r="K54" s="50">
        <v>54</v>
      </c>
      <c r="L54" s="50" t="s">
        <v>119</v>
      </c>
      <c r="M54" s="51" t="s">
        <v>120</v>
      </c>
      <c r="N54" s="51"/>
      <c r="O54" s="52" t="s">
        <v>76</v>
      </c>
      <c r="P54" s="52" t="s">
        <v>121</v>
      </c>
    </row>
    <row r="55" spans="1:16" ht="12.75" customHeight="1" thickBot="1">
      <c r="A55" s="13" t="str">
        <f t="shared" si="6"/>
        <v> PZ 20.331 </v>
      </c>
      <c r="B55" s="5" t="str">
        <f t="shared" si="7"/>
        <v>I</v>
      </c>
      <c r="C55" s="13">
        <f t="shared" si="8"/>
        <v>31606.434</v>
      </c>
      <c r="D55" s="12" t="str">
        <f t="shared" si="9"/>
        <v>vis</v>
      </c>
      <c r="E55" s="49">
        <f>VLOOKUP(C55,A!C$21:E$967,3,FALSE)</f>
        <v>394.0110607547355</v>
      </c>
      <c r="F55" s="5" t="s">
        <v>70</v>
      </c>
      <c r="G55" s="12" t="str">
        <f t="shared" si="10"/>
        <v>31606.434</v>
      </c>
      <c r="H55" s="13">
        <f t="shared" si="11"/>
        <v>394</v>
      </c>
      <c r="I55" s="50" t="s">
        <v>146</v>
      </c>
      <c r="J55" s="51" t="s">
        <v>147</v>
      </c>
      <c r="K55" s="50">
        <v>394</v>
      </c>
      <c r="L55" s="50" t="s">
        <v>95</v>
      </c>
      <c r="M55" s="51" t="s">
        <v>75</v>
      </c>
      <c r="N55" s="51"/>
      <c r="O55" s="52" t="s">
        <v>76</v>
      </c>
      <c r="P55" s="52" t="s">
        <v>77</v>
      </c>
    </row>
    <row r="56" spans="1:16" ht="12.75" customHeight="1" thickBot="1">
      <c r="A56" s="13" t="str">
        <f t="shared" si="6"/>
        <v> PZ 20.331 </v>
      </c>
      <c r="B56" s="5" t="str">
        <f t="shared" si="7"/>
        <v>I</v>
      </c>
      <c r="C56" s="13">
        <f t="shared" si="8"/>
        <v>31648.298</v>
      </c>
      <c r="D56" s="12" t="str">
        <f t="shared" si="9"/>
        <v>vis</v>
      </c>
      <c r="E56" s="49">
        <f>VLOOKUP(C56,A!C$21:E$967,3,FALSE)</f>
        <v>435.9887447184438</v>
      </c>
      <c r="F56" s="5" t="s">
        <v>70</v>
      </c>
      <c r="G56" s="12" t="str">
        <f t="shared" si="10"/>
        <v>31648.298</v>
      </c>
      <c r="H56" s="13">
        <f t="shared" si="11"/>
        <v>436</v>
      </c>
      <c r="I56" s="50" t="s">
        <v>148</v>
      </c>
      <c r="J56" s="51" t="s">
        <v>149</v>
      </c>
      <c r="K56" s="50">
        <v>436</v>
      </c>
      <c r="L56" s="50" t="s">
        <v>150</v>
      </c>
      <c r="M56" s="51" t="s">
        <v>75</v>
      </c>
      <c r="N56" s="51"/>
      <c r="O56" s="52" t="s">
        <v>76</v>
      </c>
      <c r="P56" s="52" t="s">
        <v>77</v>
      </c>
    </row>
    <row r="57" spans="1:16" ht="12.75" customHeight="1" thickBot="1">
      <c r="A57" s="13" t="str">
        <f t="shared" si="6"/>
        <v> PZ 20.331 </v>
      </c>
      <c r="B57" s="5" t="str">
        <f t="shared" si="7"/>
        <v>I</v>
      </c>
      <c r="C57" s="13">
        <f t="shared" si="8"/>
        <v>31906.589</v>
      </c>
      <c r="D57" s="12" t="str">
        <f t="shared" si="9"/>
        <v>vis</v>
      </c>
      <c r="E57" s="49">
        <f>VLOOKUP(C57,A!C$21:E$967,3,FALSE)</f>
        <v>694.9811479448626</v>
      </c>
      <c r="F57" s="5" t="s">
        <v>70</v>
      </c>
      <c r="G57" s="12" t="str">
        <f t="shared" si="10"/>
        <v>31906.589</v>
      </c>
      <c r="H57" s="13">
        <f t="shared" si="11"/>
        <v>695</v>
      </c>
      <c r="I57" s="50" t="s">
        <v>151</v>
      </c>
      <c r="J57" s="51" t="s">
        <v>152</v>
      </c>
      <c r="K57" s="50">
        <v>695</v>
      </c>
      <c r="L57" s="50" t="s">
        <v>153</v>
      </c>
      <c r="M57" s="51" t="s">
        <v>75</v>
      </c>
      <c r="N57" s="51"/>
      <c r="O57" s="52" t="s">
        <v>76</v>
      </c>
      <c r="P57" s="52" t="s">
        <v>77</v>
      </c>
    </row>
    <row r="58" spans="1:16" ht="12.75" customHeight="1" thickBot="1">
      <c r="A58" s="13" t="str">
        <f t="shared" si="6"/>
        <v> PZ 20.331 </v>
      </c>
      <c r="B58" s="5" t="str">
        <f t="shared" si="7"/>
        <v>I</v>
      </c>
      <c r="C58" s="13">
        <f t="shared" si="8"/>
        <v>32413.237</v>
      </c>
      <c r="D58" s="12" t="str">
        <f t="shared" si="9"/>
        <v>vis</v>
      </c>
      <c r="E58" s="49">
        <f>VLOOKUP(C58,A!C$21:E$967,3,FALSE)</f>
        <v>1203.00497808164</v>
      </c>
      <c r="F58" s="5" t="s">
        <v>70</v>
      </c>
      <c r="G58" s="12" t="str">
        <f t="shared" si="10"/>
        <v>32413.237</v>
      </c>
      <c r="H58" s="13">
        <f t="shared" si="11"/>
        <v>1203</v>
      </c>
      <c r="I58" s="50" t="s">
        <v>154</v>
      </c>
      <c r="J58" s="51" t="s">
        <v>155</v>
      </c>
      <c r="K58" s="50">
        <v>1203</v>
      </c>
      <c r="L58" s="50" t="s">
        <v>156</v>
      </c>
      <c r="M58" s="51" t="s">
        <v>75</v>
      </c>
      <c r="N58" s="51"/>
      <c r="O58" s="52" t="s">
        <v>76</v>
      </c>
      <c r="P58" s="52" t="s">
        <v>77</v>
      </c>
    </row>
    <row r="59" spans="1:16" ht="12.75" customHeight="1" thickBot="1">
      <c r="A59" s="13" t="str">
        <f t="shared" si="6"/>
        <v> PZ 20.331 </v>
      </c>
      <c r="B59" s="5" t="str">
        <f t="shared" si="7"/>
        <v>I</v>
      </c>
      <c r="C59" s="13">
        <f t="shared" si="8"/>
        <v>32682.49</v>
      </c>
      <c r="D59" s="12" t="str">
        <f t="shared" si="9"/>
        <v>vis</v>
      </c>
      <c r="E59" s="49">
        <f>VLOOKUP(C59,A!C$21:E$967,3,FALSE)</f>
        <v>1472.989149213901</v>
      </c>
      <c r="F59" s="5" t="s">
        <v>70</v>
      </c>
      <c r="G59" s="12" t="str">
        <f t="shared" si="10"/>
        <v>32682.490</v>
      </c>
      <c r="H59" s="13">
        <f t="shared" si="11"/>
        <v>1473</v>
      </c>
      <c r="I59" s="50" t="s">
        <v>157</v>
      </c>
      <c r="J59" s="51" t="s">
        <v>158</v>
      </c>
      <c r="K59" s="50">
        <v>1473</v>
      </c>
      <c r="L59" s="50" t="s">
        <v>150</v>
      </c>
      <c r="M59" s="51" t="s">
        <v>75</v>
      </c>
      <c r="N59" s="51"/>
      <c r="O59" s="52" t="s">
        <v>76</v>
      </c>
      <c r="P59" s="52" t="s">
        <v>77</v>
      </c>
    </row>
    <row r="60" spans="1:16" ht="12.75" customHeight="1" thickBot="1">
      <c r="A60" s="13" t="str">
        <f t="shared" si="6"/>
        <v> PZ 20.331 </v>
      </c>
      <c r="B60" s="5" t="str">
        <f t="shared" si="7"/>
        <v>I</v>
      </c>
      <c r="C60" s="13">
        <f t="shared" si="8"/>
        <v>32786.237</v>
      </c>
      <c r="D60" s="12" t="str">
        <f t="shared" si="9"/>
        <v>vis</v>
      </c>
      <c r="E60" s="49">
        <f>VLOOKUP(C60,A!C$21:E$967,3,FALSE)</f>
        <v>1577.0178798221339</v>
      </c>
      <c r="F60" s="5" t="s">
        <v>70</v>
      </c>
      <c r="G60" s="12" t="str">
        <f t="shared" si="10"/>
        <v>32786.237</v>
      </c>
      <c r="H60" s="13">
        <f t="shared" si="11"/>
        <v>1577</v>
      </c>
      <c r="I60" s="50" t="s">
        <v>159</v>
      </c>
      <c r="J60" s="51" t="s">
        <v>160</v>
      </c>
      <c r="K60" s="50">
        <v>1577</v>
      </c>
      <c r="L60" s="50" t="s">
        <v>161</v>
      </c>
      <c r="M60" s="51" t="s">
        <v>75</v>
      </c>
      <c r="N60" s="51"/>
      <c r="O60" s="52" t="s">
        <v>76</v>
      </c>
      <c r="P60" s="52" t="s">
        <v>77</v>
      </c>
    </row>
    <row r="61" spans="1:16" ht="12.75" customHeight="1" thickBot="1">
      <c r="A61" s="13" t="str">
        <f t="shared" si="6"/>
        <v> PZ 20.331 </v>
      </c>
      <c r="B61" s="5" t="str">
        <f t="shared" si="7"/>
        <v>I</v>
      </c>
      <c r="C61" s="13">
        <f t="shared" si="8"/>
        <v>33088.403</v>
      </c>
      <c r="D61" s="12" t="str">
        <f t="shared" si="9"/>
        <v>vis</v>
      </c>
      <c r="E61" s="49">
        <f>VLOOKUP(C61,A!C$21:E$967,3,FALSE)</f>
        <v>1880.0044279918845</v>
      </c>
      <c r="F61" s="5" t="s">
        <v>70</v>
      </c>
      <c r="G61" s="12" t="str">
        <f t="shared" si="10"/>
        <v>33088.403</v>
      </c>
      <c r="H61" s="13">
        <f t="shared" si="11"/>
        <v>1880</v>
      </c>
      <c r="I61" s="50" t="s">
        <v>162</v>
      </c>
      <c r="J61" s="51" t="s">
        <v>163</v>
      </c>
      <c r="K61" s="50">
        <v>1880</v>
      </c>
      <c r="L61" s="50" t="s">
        <v>164</v>
      </c>
      <c r="M61" s="51" t="s">
        <v>75</v>
      </c>
      <c r="N61" s="51"/>
      <c r="O61" s="52" t="s">
        <v>76</v>
      </c>
      <c r="P61" s="52" t="s">
        <v>77</v>
      </c>
    </row>
    <row r="62" spans="1:16" ht="12.75" customHeight="1" thickBot="1">
      <c r="A62" s="13" t="str">
        <f t="shared" si="6"/>
        <v> PZ 20.331 </v>
      </c>
      <c r="B62" s="5" t="str">
        <f t="shared" si="7"/>
        <v>I</v>
      </c>
      <c r="C62" s="13">
        <f t="shared" si="8"/>
        <v>36376.456</v>
      </c>
      <c r="D62" s="12" t="str">
        <f t="shared" si="9"/>
        <v>vis</v>
      </c>
      <c r="E62" s="49">
        <f>VLOOKUP(C62,A!C$21:E$967,3,FALSE)</f>
        <v>5176.986314336483</v>
      </c>
      <c r="F62" s="5" t="s">
        <v>70</v>
      </c>
      <c r="G62" s="12" t="str">
        <f t="shared" si="10"/>
        <v>36376.456</v>
      </c>
      <c r="H62" s="13">
        <f t="shared" si="11"/>
        <v>5177</v>
      </c>
      <c r="I62" s="50" t="s">
        <v>165</v>
      </c>
      <c r="J62" s="51" t="s">
        <v>166</v>
      </c>
      <c r="K62" s="50">
        <v>5177</v>
      </c>
      <c r="L62" s="50" t="s">
        <v>167</v>
      </c>
      <c r="M62" s="51" t="s">
        <v>75</v>
      </c>
      <c r="N62" s="51"/>
      <c r="O62" s="52" t="s">
        <v>76</v>
      </c>
      <c r="P62" s="52" t="s">
        <v>77</v>
      </c>
    </row>
    <row r="63" spans="1:16" ht="12.75" customHeight="1" thickBot="1">
      <c r="A63" s="13" t="str">
        <f t="shared" si="6"/>
        <v> PZ 20.331 </v>
      </c>
      <c r="B63" s="5" t="str">
        <f t="shared" si="7"/>
        <v>I</v>
      </c>
      <c r="C63" s="13">
        <f t="shared" si="8"/>
        <v>36395.41</v>
      </c>
      <c r="D63" s="12" t="str">
        <f t="shared" si="9"/>
        <v>vis</v>
      </c>
      <c r="E63" s="49">
        <f>VLOOKUP(C63,A!C$21:E$967,3,FALSE)</f>
        <v>5195.991784952009</v>
      </c>
      <c r="F63" s="5" t="s">
        <v>70</v>
      </c>
      <c r="G63" s="12" t="str">
        <f t="shared" si="10"/>
        <v>36395.410</v>
      </c>
      <c r="H63" s="13">
        <f t="shared" si="11"/>
        <v>5196</v>
      </c>
      <c r="I63" s="50" t="s">
        <v>168</v>
      </c>
      <c r="J63" s="51" t="s">
        <v>169</v>
      </c>
      <c r="K63" s="50">
        <v>5196</v>
      </c>
      <c r="L63" s="50" t="s">
        <v>170</v>
      </c>
      <c r="M63" s="51" t="s">
        <v>75</v>
      </c>
      <c r="N63" s="51"/>
      <c r="O63" s="52" t="s">
        <v>76</v>
      </c>
      <c r="P63" s="52" t="s">
        <v>77</v>
      </c>
    </row>
    <row r="64" spans="1:16" ht="12.75" customHeight="1" thickBot="1">
      <c r="A64" s="13" t="str">
        <f t="shared" si="6"/>
        <v> PZ 20.331 </v>
      </c>
      <c r="B64" s="5" t="str">
        <f t="shared" si="7"/>
        <v>I</v>
      </c>
      <c r="C64" s="13">
        <f t="shared" si="8"/>
        <v>36723.491</v>
      </c>
      <c r="D64" s="12" t="str">
        <f t="shared" si="9"/>
        <v>vis</v>
      </c>
      <c r="E64" s="49">
        <f>VLOOKUP(C64,A!C$21:E$967,3,FALSE)</f>
        <v>5524.963706710514</v>
      </c>
      <c r="F64" s="5" t="s">
        <v>70</v>
      </c>
      <c r="G64" s="12" t="str">
        <f t="shared" si="10"/>
        <v>36723.491</v>
      </c>
      <c r="H64" s="13">
        <f t="shared" si="11"/>
        <v>5525</v>
      </c>
      <c r="I64" s="50" t="s">
        <v>171</v>
      </c>
      <c r="J64" s="51" t="s">
        <v>172</v>
      </c>
      <c r="K64" s="50">
        <v>5525</v>
      </c>
      <c r="L64" s="50" t="s">
        <v>173</v>
      </c>
      <c r="M64" s="51" t="s">
        <v>75</v>
      </c>
      <c r="N64" s="51"/>
      <c r="O64" s="52" t="s">
        <v>76</v>
      </c>
      <c r="P64" s="52" t="s">
        <v>77</v>
      </c>
    </row>
    <row r="65" spans="1:16" ht="12.75" customHeight="1" thickBot="1">
      <c r="A65" s="13" t="str">
        <f t="shared" si="6"/>
        <v> PZ 20.331 </v>
      </c>
      <c r="B65" s="5" t="str">
        <f t="shared" si="7"/>
        <v>I</v>
      </c>
      <c r="C65" s="13">
        <f t="shared" si="8"/>
        <v>36762.386</v>
      </c>
      <c r="D65" s="12" t="str">
        <f t="shared" si="9"/>
        <v>vis</v>
      </c>
      <c r="E65" s="49">
        <f>VLOOKUP(C65,A!C$21:E$967,3,FALSE)</f>
        <v>5563.964328193611</v>
      </c>
      <c r="F65" s="5" t="s">
        <v>70</v>
      </c>
      <c r="G65" s="12" t="str">
        <f t="shared" si="10"/>
        <v>36762.386</v>
      </c>
      <c r="H65" s="13">
        <f t="shared" si="11"/>
        <v>5564</v>
      </c>
      <c r="I65" s="50" t="s">
        <v>174</v>
      </c>
      <c r="J65" s="51" t="s">
        <v>175</v>
      </c>
      <c r="K65" s="50">
        <v>5564</v>
      </c>
      <c r="L65" s="50" t="s">
        <v>173</v>
      </c>
      <c r="M65" s="51" t="s">
        <v>75</v>
      </c>
      <c r="N65" s="51"/>
      <c r="O65" s="52" t="s">
        <v>76</v>
      </c>
      <c r="P65" s="52" t="s">
        <v>77</v>
      </c>
    </row>
    <row r="66" spans="1:16" ht="12.75" customHeight="1" thickBot="1">
      <c r="A66" s="13" t="str">
        <f t="shared" si="6"/>
        <v> BBS 121 </v>
      </c>
      <c r="B66" s="5" t="str">
        <f t="shared" si="7"/>
        <v>II</v>
      </c>
      <c r="C66" s="13">
        <f t="shared" si="8"/>
        <v>51250.5</v>
      </c>
      <c r="D66" s="12" t="str">
        <f t="shared" si="9"/>
        <v>vis</v>
      </c>
      <c r="E66" s="49">
        <f>VLOOKUP(C66,A!C$21:E$967,3,FALSE)</f>
        <v>20091.42158794447</v>
      </c>
      <c r="F66" s="5" t="s">
        <v>70</v>
      </c>
      <c r="G66" s="12" t="str">
        <f t="shared" si="10"/>
        <v>51250.50</v>
      </c>
      <c r="H66" s="13">
        <f t="shared" si="11"/>
        <v>20091.5</v>
      </c>
      <c r="I66" s="50" t="s">
        <v>195</v>
      </c>
      <c r="J66" s="51" t="s">
        <v>196</v>
      </c>
      <c r="K66" s="50">
        <v>20091.5</v>
      </c>
      <c r="L66" s="50" t="s">
        <v>197</v>
      </c>
      <c r="M66" s="51" t="s">
        <v>179</v>
      </c>
      <c r="N66" s="51" t="s">
        <v>180</v>
      </c>
      <c r="O66" s="52" t="s">
        <v>181</v>
      </c>
      <c r="P66" s="52" t="s">
        <v>198</v>
      </c>
    </row>
    <row r="67" spans="1:16" ht="12.75" customHeight="1" thickBot="1">
      <c r="A67" s="13" t="str">
        <f t="shared" si="6"/>
        <v> BBS 122 </v>
      </c>
      <c r="B67" s="5" t="str">
        <f t="shared" si="7"/>
        <v>II</v>
      </c>
      <c r="C67" s="13">
        <f t="shared" si="8"/>
        <v>51610.5291</v>
      </c>
      <c r="D67" s="12" t="str">
        <f t="shared" si="9"/>
        <v>vis</v>
      </c>
      <c r="E67" s="49">
        <f>VLOOKUP(C67,A!C$21:E$967,3,FALSE)</f>
        <v>20452.42836650216</v>
      </c>
      <c r="F67" s="5" t="s">
        <v>70</v>
      </c>
      <c r="G67" s="12" t="str">
        <f t="shared" si="10"/>
        <v>51610.5291</v>
      </c>
      <c r="H67" s="13">
        <f t="shared" si="11"/>
        <v>20452.5</v>
      </c>
      <c r="I67" s="50" t="s">
        <v>203</v>
      </c>
      <c r="J67" s="51" t="s">
        <v>204</v>
      </c>
      <c r="K67" s="50">
        <v>20452.5</v>
      </c>
      <c r="L67" s="50" t="s">
        <v>201</v>
      </c>
      <c r="M67" s="51" t="s">
        <v>179</v>
      </c>
      <c r="N67" s="51" t="s">
        <v>180</v>
      </c>
      <c r="O67" s="52" t="s">
        <v>181</v>
      </c>
      <c r="P67" s="52" t="s">
        <v>205</v>
      </c>
    </row>
    <row r="68" spans="1:16" ht="12.75" customHeight="1" thickBot="1">
      <c r="A68" s="13" t="str">
        <f t="shared" si="6"/>
        <v> BRNO 32 </v>
      </c>
      <c r="B68" s="5" t="str">
        <f t="shared" si="7"/>
        <v>II</v>
      </c>
      <c r="C68" s="13">
        <f t="shared" si="8"/>
        <v>51664.3831</v>
      </c>
      <c r="D68" s="12" t="str">
        <f t="shared" si="9"/>
        <v>vis</v>
      </c>
      <c r="E68" s="49">
        <f>VLOOKUP(C68,A!C$21:E$967,3,FALSE)</f>
        <v>20506.428609961495</v>
      </c>
      <c r="F68" s="5" t="s">
        <v>70</v>
      </c>
      <c r="G68" s="12" t="str">
        <f t="shared" si="10"/>
        <v>51664.3831</v>
      </c>
      <c r="H68" s="13">
        <f t="shared" si="11"/>
        <v>20506.5</v>
      </c>
      <c r="I68" s="50" t="s">
        <v>213</v>
      </c>
      <c r="J68" s="51" t="s">
        <v>214</v>
      </c>
      <c r="K68" s="50">
        <v>20506.5</v>
      </c>
      <c r="L68" s="50" t="s">
        <v>215</v>
      </c>
      <c r="M68" s="51" t="s">
        <v>179</v>
      </c>
      <c r="N68" s="51" t="s">
        <v>180</v>
      </c>
      <c r="O68" s="52" t="s">
        <v>216</v>
      </c>
      <c r="P68" s="52" t="s">
        <v>217</v>
      </c>
    </row>
    <row r="69" spans="1:16" ht="12.75" customHeight="1" thickBot="1">
      <c r="A69" s="13" t="str">
        <f t="shared" si="6"/>
        <v> BBS 124 </v>
      </c>
      <c r="B69" s="5" t="str">
        <f t="shared" si="7"/>
        <v>II</v>
      </c>
      <c r="C69" s="13">
        <f t="shared" si="8"/>
        <v>51955.5919</v>
      </c>
      <c r="D69" s="12" t="str">
        <f t="shared" si="9"/>
        <v>vis</v>
      </c>
      <c r="E69" s="49">
        <f>VLOOKUP(C69,A!C$21:E$967,3,FALSE)</f>
        <v>20798.428203260068</v>
      </c>
      <c r="F69" s="5" t="s">
        <v>70</v>
      </c>
      <c r="G69" s="12" t="str">
        <f t="shared" si="10"/>
        <v>51955.5919</v>
      </c>
      <c r="H69" s="13">
        <f t="shared" si="11"/>
        <v>20798.5</v>
      </c>
      <c r="I69" s="50" t="s">
        <v>218</v>
      </c>
      <c r="J69" s="51" t="s">
        <v>219</v>
      </c>
      <c r="K69" s="50">
        <v>20798.5</v>
      </c>
      <c r="L69" s="50" t="s">
        <v>220</v>
      </c>
      <c r="M69" s="51" t="s">
        <v>179</v>
      </c>
      <c r="N69" s="51" t="s">
        <v>180</v>
      </c>
      <c r="O69" s="52" t="s">
        <v>221</v>
      </c>
      <c r="P69" s="52" t="s">
        <v>222</v>
      </c>
    </row>
    <row r="70" spans="1:16" ht="12.75" customHeight="1" thickBot="1">
      <c r="A70" s="13" t="str">
        <f t="shared" si="6"/>
        <v> BBS 128 </v>
      </c>
      <c r="B70" s="5" t="str">
        <f t="shared" si="7"/>
        <v>II</v>
      </c>
      <c r="C70" s="13">
        <f t="shared" si="8"/>
        <v>52362.48</v>
      </c>
      <c r="D70" s="12" t="str">
        <f t="shared" si="9"/>
        <v>vis</v>
      </c>
      <c r="E70" s="49">
        <f>VLOOKUP(C70,A!C$21:E$967,3,FALSE)</f>
        <v>21206.42122997502</v>
      </c>
      <c r="F70" s="5" t="s">
        <v>70</v>
      </c>
      <c r="G70" s="12" t="str">
        <f t="shared" si="10"/>
        <v>52362.480</v>
      </c>
      <c r="H70" s="13">
        <f t="shared" si="11"/>
        <v>21206.5</v>
      </c>
      <c r="I70" s="50" t="s">
        <v>226</v>
      </c>
      <c r="J70" s="51" t="s">
        <v>227</v>
      </c>
      <c r="K70" s="50">
        <v>21206.5</v>
      </c>
      <c r="L70" s="50" t="s">
        <v>228</v>
      </c>
      <c r="M70" s="51" t="s">
        <v>179</v>
      </c>
      <c r="N70" s="51" t="s">
        <v>180</v>
      </c>
      <c r="O70" s="52" t="s">
        <v>221</v>
      </c>
      <c r="P70" s="52" t="s">
        <v>229</v>
      </c>
    </row>
    <row r="71" spans="1:16" ht="12.75" customHeight="1" thickBot="1">
      <c r="A71" s="13" t="str">
        <f t="shared" si="6"/>
        <v> BBS 128 </v>
      </c>
      <c r="B71" s="5" t="str">
        <f t="shared" si="7"/>
        <v>II</v>
      </c>
      <c r="C71" s="13">
        <f t="shared" si="8"/>
        <v>52395.403</v>
      </c>
      <c r="D71" s="12" t="str">
        <f t="shared" si="9"/>
        <v>vis</v>
      </c>
      <c r="E71" s="49">
        <f>VLOOKUP(C71,A!C$21:E$967,3,FALSE)</f>
        <v>21239.43363416805</v>
      </c>
      <c r="F71" s="5" t="s">
        <v>70</v>
      </c>
      <c r="G71" s="12" t="str">
        <f t="shared" si="10"/>
        <v>52395.403</v>
      </c>
      <c r="H71" s="13">
        <f t="shared" si="11"/>
        <v>21239.5</v>
      </c>
      <c r="I71" s="50" t="s">
        <v>230</v>
      </c>
      <c r="J71" s="51" t="s">
        <v>231</v>
      </c>
      <c r="K71" s="50">
        <v>21239.5</v>
      </c>
      <c r="L71" s="50" t="s">
        <v>74</v>
      </c>
      <c r="M71" s="51" t="s">
        <v>179</v>
      </c>
      <c r="N71" s="51" t="s">
        <v>180</v>
      </c>
      <c r="O71" s="52" t="s">
        <v>232</v>
      </c>
      <c r="P71" s="52" t="s">
        <v>229</v>
      </c>
    </row>
    <row r="72" spans="1:16" ht="12.75" customHeight="1" thickBot="1">
      <c r="A72" s="13" t="str">
        <f t="shared" si="6"/>
        <v>OEJV 0073 </v>
      </c>
      <c r="B72" s="5" t="str">
        <f t="shared" si="7"/>
        <v>II</v>
      </c>
      <c r="C72" s="13">
        <f t="shared" si="8"/>
        <v>54271.297</v>
      </c>
      <c r="D72" s="12" t="str">
        <f t="shared" si="9"/>
        <v>vis</v>
      </c>
      <c r="E72" s="49" t="e">
        <f>VLOOKUP(C72,A!C$21:E$967,3,FALSE)</f>
        <v>#N/A</v>
      </c>
      <c r="F72" s="5" t="s">
        <v>70</v>
      </c>
      <c r="G72" s="12" t="str">
        <f t="shared" si="10"/>
        <v>54271.297</v>
      </c>
      <c r="H72" s="13">
        <f t="shared" si="11"/>
        <v>23120.5</v>
      </c>
      <c r="I72" s="50" t="s">
        <v>265</v>
      </c>
      <c r="J72" s="51" t="s">
        <v>266</v>
      </c>
      <c r="K72" s="50" t="s">
        <v>267</v>
      </c>
      <c r="L72" s="50" t="s">
        <v>268</v>
      </c>
      <c r="M72" s="51" t="s">
        <v>209</v>
      </c>
      <c r="N72" s="51" t="s">
        <v>210</v>
      </c>
      <c r="O72" s="52" t="s">
        <v>181</v>
      </c>
      <c r="P72" s="53" t="s">
        <v>269</v>
      </c>
    </row>
    <row r="73" spans="1:16" ht="12.75" customHeight="1" thickBot="1">
      <c r="A73" s="13" t="str">
        <f t="shared" si="6"/>
        <v>OEJV 0073 </v>
      </c>
      <c r="B73" s="5" t="str">
        <f t="shared" si="7"/>
        <v>II</v>
      </c>
      <c r="C73" s="13">
        <f t="shared" si="8"/>
        <v>54274.289</v>
      </c>
      <c r="D73" s="12" t="str">
        <f t="shared" si="9"/>
        <v>vis</v>
      </c>
      <c r="E73" s="49" t="e">
        <f>VLOOKUP(C73,A!C$21:E$967,3,FALSE)</f>
        <v>#N/A</v>
      </c>
      <c r="F73" s="5" t="s">
        <v>70</v>
      </c>
      <c r="G73" s="12" t="str">
        <f t="shared" si="10"/>
        <v>54274.289</v>
      </c>
      <c r="H73" s="13">
        <f t="shared" si="11"/>
        <v>23123.5</v>
      </c>
      <c r="I73" s="50" t="s">
        <v>270</v>
      </c>
      <c r="J73" s="51" t="s">
        <v>271</v>
      </c>
      <c r="K73" s="50" t="s">
        <v>272</v>
      </c>
      <c r="L73" s="50" t="s">
        <v>268</v>
      </c>
      <c r="M73" s="51" t="s">
        <v>209</v>
      </c>
      <c r="N73" s="51" t="s">
        <v>210</v>
      </c>
      <c r="O73" s="52" t="s">
        <v>181</v>
      </c>
      <c r="P73" s="53" t="s">
        <v>269</v>
      </c>
    </row>
    <row r="74" spans="1:16" ht="12.75" customHeight="1" thickBot="1">
      <c r="A74" s="13" t="str">
        <f t="shared" si="6"/>
        <v>OEJV 0073 </v>
      </c>
      <c r="B74" s="5" t="str">
        <f t="shared" si="7"/>
        <v>II</v>
      </c>
      <c r="C74" s="13">
        <f t="shared" si="8"/>
        <v>54280.273</v>
      </c>
      <c r="D74" s="12" t="str">
        <f t="shared" si="9"/>
        <v>vis</v>
      </c>
      <c r="E74" s="49" t="e">
        <f>VLOOKUP(C74,A!C$21:E$967,3,FALSE)</f>
        <v>#N/A</v>
      </c>
      <c r="F74" s="5" t="s">
        <v>70</v>
      </c>
      <c r="G74" s="12" t="str">
        <f t="shared" si="10"/>
        <v>54280.273</v>
      </c>
      <c r="H74" s="13">
        <f t="shared" si="11"/>
        <v>23129.5</v>
      </c>
      <c r="I74" s="50" t="s">
        <v>273</v>
      </c>
      <c r="J74" s="51" t="s">
        <v>274</v>
      </c>
      <c r="K74" s="50" t="s">
        <v>275</v>
      </c>
      <c r="L74" s="50" t="s">
        <v>268</v>
      </c>
      <c r="M74" s="51" t="s">
        <v>209</v>
      </c>
      <c r="N74" s="51" t="s">
        <v>210</v>
      </c>
      <c r="O74" s="52" t="s">
        <v>181</v>
      </c>
      <c r="P74" s="53" t="s">
        <v>269</v>
      </c>
    </row>
    <row r="75" spans="1:16" ht="12.75" customHeight="1" thickBot="1">
      <c r="A75" s="13" t="str">
        <f t="shared" si="6"/>
        <v>OEJV 0073 </v>
      </c>
      <c r="B75" s="5" t="str">
        <f t="shared" si="7"/>
        <v>II</v>
      </c>
      <c r="C75" s="13">
        <f t="shared" si="8"/>
        <v>54281.274</v>
      </c>
      <c r="D75" s="12" t="str">
        <f t="shared" si="9"/>
        <v>vis</v>
      </c>
      <c r="E75" s="49" t="e">
        <f>VLOOKUP(C75,A!C$21:E$967,3,FALSE)</f>
        <v>#N/A</v>
      </c>
      <c r="F75" s="5" t="s">
        <v>70</v>
      </c>
      <c r="G75" s="12" t="str">
        <f t="shared" si="10"/>
        <v>54281.274</v>
      </c>
      <c r="H75" s="13">
        <f t="shared" si="11"/>
        <v>23130.5</v>
      </c>
      <c r="I75" s="50" t="s">
        <v>276</v>
      </c>
      <c r="J75" s="51" t="s">
        <v>277</v>
      </c>
      <c r="K75" s="50" t="s">
        <v>278</v>
      </c>
      <c r="L75" s="50" t="s">
        <v>178</v>
      </c>
      <c r="M75" s="51" t="s">
        <v>209</v>
      </c>
      <c r="N75" s="51" t="s">
        <v>210</v>
      </c>
      <c r="O75" s="52" t="s">
        <v>181</v>
      </c>
      <c r="P75" s="53" t="s">
        <v>269</v>
      </c>
    </row>
    <row r="76" spans="1:16" ht="12.75" customHeight="1" thickBot="1">
      <c r="A76" s="13" t="str">
        <f t="shared" si="6"/>
        <v>OEJV 0073 </v>
      </c>
      <c r="B76" s="5" t="str">
        <f t="shared" si="7"/>
        <v>II</v>
      </c>
      <c r="C76" s="13">
        <f t="shared" si="8"/>
        <v>54285.258</v>
      </c>
      <c r="D76" s="12" t="str">
        <f t="shared" si="9"/>
        <v>vis</v>
      </c>
      <c r="E76" s="49" t="e">
        <f>VLOOKUP(C76,A!C$21:E$967,3,FALSE)</f>
        <v>#N/A</v>
      </c>
      <c r="F76" s="5" t="s">
        <v>70</v>
      </c>
      <c r="G76" s="12" t="str">
        <f t="shared" si="10"/>
        <v>54285.258</v>
      </c>
      <c r="H76" s="13">
        <f t="shared" si="11"/>
        <v>23134.5</v>
      </c>
      <c r="I76" s="50" t="s">
        <v>279</v>
      </c>
      <c r="J76" s="51" t="s">
        <v>280</v>
      </c>
      <c r="K76" s="50" t="s">
        <v>281</v>
      </c>
      <c r="L76" s="50" t="s">
        <v>228</v>
      </c>
      <c r="M76" s="51" t="s">
        <v>209</v>
      </c>
      <c r="N76" s="51" t="s">
        <v>210</v>
      </c>
      <c r="O76" s="52" t="s">
        <v>181</v>
      </c>
      <c r="P76" s="53" t="s">
        <v>269</v>
      </c>
    </row>
    <row r="77" spans="1:16" ht="12.75" customHeight="1" thickBot="1">
      <c r="A77" s="13" t="str">
        <f t="shared" si="6"/>
        <v>OEJV 0073 </v>
      </c>
      <c r="B77" s="5" t="str">
        <f t="shared" si="7"/>
        <v>II</v>
      </c>
      <c r="C77" s="13">
        <f t="shared" si="8"/>
        <v>54288.251</v>
      </c>
      <c r="D77" s="12" t="str">
        <f t="shared" si="9"/>
        <v>vis</v>
      </c>
      <c r="E77" s="49" t="e">
        <f>VLOOKUP(C77,A!C$21:E$967,3,FALSE)</f>
        <v>#N/A</v>
      </c>
      <c r="F77" s="5" t="s">
        <v>70</v>
      </c>
      <c r="G77" s="12" t="str">
        <f t="shared" si="10"/>
        <v>54288.251</v>
      </c>
      <c r="H77" s="13">
        <f t="shared" si="11"/>
        <v>23137.5</v>
      </c>
      <c r="I77" s="50" t="s">
        <v>282</v>
      </c>
      <c r="J77" s="51" t="s">
        <v>283</v>
      </c>
      <c r="K77" s="50" t="s">
        <v>284</v>
      </c>
      <c r="L77" s="50" t="s">
        <v>268</v>
      </c>
      <c r="M77" s="51" t="s">
        <v>209</v>
      </c>
      <c r="N77" s="51" t="s">
        <v>210</v>
      </c>
      <c r="O77" s="52" t="s">
        <v>181</v>
      </c>
      <c r="P77" s="53" t="s">
        <v>269</v>
      </c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</sheetData>
  <sheetProtection/>
  <hyperlinks>
    <hyperlink ref="P12" r:id="rId1" display="http://www.konkoly.hu/cgi-bin/IBVS?4888"/>
    <hyperlink ref="P13" r:id="rId2" display="http://www.konkoly.hu/cgi-bin/IBVS?4888"/>
    <hyperlink ref="P14" r:id="rId3" display="http://www.konkoly.hu/cgi-bin/IBVS?4888"/>
    <hyperlink ref="P15" r:id="rId4" display="http://www.konkoly.hu/cgi-bin/IBVS?5263"/>
    <hyperlink ref="P16" r:id="rId5" display="http://var.astro.cz/oejv/issues/oejv0074.pdf"/>
    <hyperlink ref="P17" r:id="rId6" display="http://var.astro.cz/oejv/issues/oejv0074.pdf"/>
    <hyperlink ref="P19" r:id="rId7" display="http://www.konkoly.hu/cgi-bin/IBVS?5602"/>
    <hyperlink ref="P20" r:id="rId8" display="http://www.konkoly.hu/cgi-bin/IBVS?5653"/>
    <hyperlink ref="P21" r:id="rId9" display="http://www.bav-astro.de/sfs/BAVM_link.php?BAVMnr=173"/>
    <hyperlink ref="P22" r:id="rId10" display="http://www.bav-astro.de/sfs/BAVM_link.php?BAVMnr=173"/>
    <hyperlink ref="P23" r:id="rId11" display="http://www.bav-astro.de/sfs/BAVM_link.php?BAVMnr=178"/>
    <hyperlink ref="P24" r:id="rId12" display="http://www.bav-astro.de/sfs/BAVM_link.php?BAVMnr=186"/>
    <hyperlink ref="P72" r:id="rId13" display="http://var.astro.cz/oejv/issues/oejv0073.pdf"/>
    <hyperlink ref="P73" r:id="rId14" display="http://var.astro.cz/oejv/issues/oejv0073.pdf"/>
    <hyperlink ref="P74" r:id="rId15" display="http://var.astro.cz/oejv/issues/oejv0073.pdf"/>
    <hyperlink ref="P75" r:id="rId16" display="http://var.astro.cz/oejv/issues/oejv0073.pdf"/>
    <hyperlink ref="P76" r:id="rId17" display="http://var.astro.cz/oejv/issues/oejv0073.pdf"/>
    <hyperlink ref="P77" r:id="rId18" display="http://var.astro.cz/oejv/issues/oejv0073.pdf"/>
    <hyperlink ref="P25" r:id="rId19" display="http://var.astro.cz/oejv/issues/oejv0142.pdf"/>
    <hyperlink ref="P26" r:id="rId20" display="http://www.konkoly.hu/cgi-bin/IBVS?5992"/>
    <hyperlink ref="P27" r:id="rId21" display="http://var.astro.cz/oejv/issues/oejv0155.pdf"/>
    <hyperlink ref="P28" r:id="rId22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