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<sst xmlns="http://schemas.openxmlformats.org/spreadsheetml/2006/main" count="54" uniqueCount="44">
  <si>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</si>
  <si>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</si>
  <si>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</si>
  <si>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</si>
  <si>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</si>
  <si>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</si>
  <si>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</si>
  <si>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</si>
  <si>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</si>
  <si>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</si>
  <si>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</si>
  <si>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</si>
  <si>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</si>
  <si>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</si>
  <si>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</si>
  <si>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</si>
  <si>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</si>
  <si>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</si>
  <si>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</si>
  <si>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</si>
  <si>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</si>
  <si>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</si>
  <si>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</si>
  <si>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</si>
  <si>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</si>
  <si>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</si>
  <si>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</si>
  <si>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</si>
  <si>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</si>
  <si>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</si>
  <si>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</si>
  <si>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Brunch, 2001</t>
  </si>
  <si>
    <t>Brunch 2001</t>
  </si>
  <si>
    <t>Brunch</t>
  </si>
  <si>
    <t># of data points:</t>
  </si>
  <si>
    <t>Elliptical</t>
  </si>
  <si>
    <t>MT Ser / GSC 06235-01036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</si>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</sst>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MT Ser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Brunch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midCat"/>
        <c:dispUnits/>
      </c:valAx>
      <c:valAx>
        <c:axId val="4929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2925"/>
          <c:w val="0.892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76200</xdr:rowOff>
    </xdr:from>
    <xdr:to>
      <xdr:col>16</xdr:col>
      <xdr:colOff>419100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5905500" y="7620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G11" sqref="G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27</v>
      </c>
      <c r="B2" s="15" t="s">
        <v>35</v>
      </c>
    </row>
    <row r="3" ht="12.75">
      <c r="D3" t="s">
        <v>31</v>
      </c>
    </row>
    <row r="4" spans="1:4" ht="12.75">
      <c r="A4" s="8" t="s">
        <v>0</v>
      </c>
      <c r="C4" s="3">
        <v>45082.9461</v>
      </c>
      <c r="D4" s="4">
        <v>0.226453066</v>
      </c>
    </row>
    <row r="5" spans="1:3" ht="12.75">
      <c r="A5" s="5" t="s">
        <v>43</v>
      </c>
      <c r="C5" s="23">
        <v>-9.5</v>
      </c>
    </row>
    <row r="6" ht="12.75">
      <c r="A6" s="8" t="s">
        <v>1</v>
      </c>
    </row>
    <row r="7" spans="1:3" ht="12.75">
      <c r="A7" t="s">
        <v>2</v>
      </c>
      <c r="C7">
        <f>+C4</f>
        <v>45082.9461</v>
      </c>
    </row>
    <row r="8" spans="1:3" ht="12.75">
      <c r="A8" t="s">
        <v>3</v>
      </c>
      <c r="C8">
        <f>+D4</f>
        <v>0.226453066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15</v>
      </c>
      <c r="C11">
        <f>INTERCEPT(G21:G26,F21:F26)</f>
        <v>3.5530670812473434E-05</v>
      </c>
      <c r="D11" s="6"/>
    </row>
    <row r="12" spans="1:4" ht="12.75">
      <c r="A12" t="s">
        <v>16</v>
      </c>
      <c r="C12">
        <f>SLOPE(G21:G26,F21:F26)</f>
        <v>1.2861994508653417E-08</v>
      </c>
      <c r="D12" s="6"/>
    </row>
    <row r="13" spans="1:6" ht="12.75">
      <c r="A13" t="s">
        <v>21</v>
      </c>
      <c r="C13" s="6" t="s">
        <v>13</v>
      </c>
      <c r="D13" s="6"/>
      <c r="E13" s="16" t="s">
        <v>37</v>
      </c>
      <c r="F13" s="17">
        <v>1</v>
      </c>
    </row>
    <row r="14" spans="1:6" ht="12.75">
      <c r="A14" t="s">
        <v>26</v>
      </c>
      <c r="E14" s="16" t="s">
        <v>38</v>
      </c>
      <c r="F14" s="18">
        <f ca="1">NOW()+15018.5+$C$5/24</f>
        <v>59906.8104787037</v>
      </c>
    </row>
    <row r="15" spans="1:6" ht="12.75">
      <c r="A15" s="5" t="s">
        <v>17</v>
      </c>
      <c r="C15" s="11">
        <f>(C7+C11)+(C8+C12)*INT(MAX(F21:F3533))</f>
        <v>50688.33919660162</v>
      </c>
      <c r="E15" s="16" t="s">
        <v>39</v>
      </c>
      <c r="F15" s="19">
        <f>ROUND(2*(F14-$C$7)/$C$8,0)/2+F13</f>
        <v>65462</v>
      </c>
    </row>
    <row r="16" spans="1:6" ht="12.75">
      <c r="A16" s="8" t="s">
        <v>4</v>
      </c>
      <c r="C16" s="12">
        <f>+C8+C12</f>
        <v>0.2264530788619945</v>
      </c>
      <c r="E16" s="16" t="s">
        <v>40</v>
      </c>
      <c r="F16" s="20">
        <f>ROUND(2*(F14-$C$15)/$C$16,0)/2+F13</f>
        <v>40709</v>
      </c>
    </row>
    <row r="17" spans="1:6" ht="13.5" thickBot="1">
      <c r="A17" s="13" t="s">
        <v>34</v>
      </c>
      <c r="C17">
        <f>COUNT(C21:C2191)</f>
        <v>10</v>
      </c>
      <c r="E17" s="16" t="s">
        <v>41</v>
      </c>
      <c r="F17" s="21">
        <f>+$C$15+$C$16*F16-15018.5-$C$5/24</f>
        <v>44888.913417327894</v>
      </c>
    </row>
    <row r="18" spans="1:6" ht="12.75">
      <c r="A18" s="8" t="s">
        <v>5</v>
      </c>
      <c r="C18" s="3">
        <f>+C15</f>
        <v>50688.33919660162</v>
      </c>
      <c r="D18" s="4">
        <f>+C16</f>
        <v>0.2264530788619945</v>
      </c>
      <c r="F18" s="22" t="s">
        <v>42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12</v>
      </c>
      <c r="E20" s="7" t="s">
        <v>9</v>
      </c>
      <c r="F20" s="7" t="s">
        <v>10</v>
      </c>
      <c r="G20" s="7" t="s">
        <v>11</v>
      </c>
      <c r="H20" s="10" t="s">
        <v>33</v>
      </c>
      <c r="I20" s="10" t="s">
        <v>18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14</v>
      </c>
    </row>
    <row r="21" spans="1:17" ht="12.75">
      <c r="A21" t="s">
        <v>32</v>
      </c>
      <c r="C21" s="14">
        <f>+C4</f>
        <v>45082.9461</v>
      </c>
      <c r="D21" s="14" t="s">
        <v>13</v>
      </c>
      <c r="E21">
        <f aca="true" t="shared" si="0" ref="E21:E30">+(C21-C$7)/C$8</f>
        <v>0</v>
      </c>
      <c r="F21">
        <f aca="true" t="shared" si="1" ref="F21:F30">ROUND(2*E21,0)/2</f>
        <v>0</v>
      </c>
      <c r="G21">
        <f aca="true" t="shared" si="2" ref="G21:G30">+C21-(C$7+F21*C$8)</f>
        <v>0</v>
      </c>
      <c r="H21">
        <f>+G21</f>
        <v>0</v>
      </c>
      <c r="O21">
        <f aca="true" t="shared" si="3" ref="O21:O30">+C$11+C$12*F21</f>
        <v>3.5530670812473434E-05</v>
      </c>
      <c r="Q21" s="2">
        <f aca="true" t="shared" si="4" ref="Q21:Q30">+C21-15018.5</f>
        <v>30064.4461</v>
      </c>
    </row>
    <row r="22" spans="1:17" ht="12.75">
      <c r="A22" t="s">
        <v>32</v>
      </c>
      <c r="C22" s="14">
        <v>45115.7829</v>
      </c>
      <c r="D22" s="14"/>
      <c r="E22">
        <f t="shared" si="0"/>
        <v>145.0048814971545</v>
      </c>
      <c r="F22">
        <f t="shared" si="1"/>
        <v>145</v>
      </c>
      <c r="G22">
        <f t="shared" si="2"/>
        <v>0.001105429997551255</v>
      </c>
      <c r="H22">
        <f aca="true" t="shared" si="5" ref="H22:H30">+G22</f>
        <v>0.001105429997551255</v>
      </c>
      <c r="O22">
        <f t="shared" si="3"/>
        <v>3.739566001622818E-05</v>
      </c>
      <c r="Q22" s="2">
        <f t="shared" si="4"/>
        <v>30097.2829</v>
      </c>
    </row>
    <row r="23" spans="1:17" ht="12.75">
      <c r="A23" t="s">
        <v>32</v>
      </c>
      <c r="C23" s="14">
        <v>45117.8197</v>
      </c>
      <c r="D23" s="14"/>
      <c r="E23">
        <f t="shared" si="0"/>
        <v>153.9992397364979</v>
      </c>
      <c r="F23">
        <f t="shared" si="1"/>
        <v>154</v>
      </c>
      <c r="G23">
        <f t="shared" si="2"/>
        <v>-0.0001721640001051128</v>
      </c>
      <c r="H23">
        <f t="shared" si="5"/>
        <v>-0.0001721640001051128</v>
      </c>
      <c r="O23">
        <f t="shared" si="3"/>
        <v>3.751141796680606E-05</v>
      </c>
      <c r="Q23" s="2">
        <f t="shared" si="4"/>
        <v>30099.3197</v>
      </c>
    </row>
    <row r="24" spans="1:17" ht="12.75">
      <c r="A24" t="s">
        <v>32</v>
      </c>
      <c r="C24" s="14">
        <v>45118.7249</v>
      </c>
      <c r="D24" s="14"/>
      <c r="E24">
        <f t="shared" si="0"/>
        <v>157.99653602393727</v>
      </c>
      <c r="F24">
        <f t="shared" si="1"/>
        <v>158</v>
      </c>
      <c r="G24">
        <f t="shared" si="2"/>
        <v>-0.0007844279971322976</v>
      </c>
      <c r="H24">
        <f t="shared" si="5"/>
        <v>-0.0007844279971322976</v>
      </c>
      <c r="O24">
        <f t="shared" si="3"/>
        <v>3.756286594484067E-05</v>
      </c>
      <c r="Q24" s="2">
        <f t="shared" si="4"/>
        <v>30100.2249</v>
      </c>
    </row>
    <row r="25" spans="1:17" ht="12.75">
      <c r="A25" t="s">
        <v>32</v>
      </c>
      <c r="C25" s="14">
        <v>50683.4683</v>
      </c>
      <c r="D25" s="14"/>
      <c r="E25">
        <f t="shared" si="0"/>
        <v>24731.49204347712</v>
      </c>
      <c r="F25">
        <f t="shared" si="1"/>
        <v>24731.5</v>
      </c>
      <c r="G25">
        <f t="shared" si="2"/>
        <v>-0.0018017789989244193</v>
      </c>
      <c r="H25">
        <f t="shared" si="5"/>
        <v>-0.0018017789989244193</v>
      </c>
      <c r="O25">
        <f t="shared" si="3"/>
        <v>0.0003536270880032354</v>
      </c>
      <c r="Q25" s="2">
        <f t="shared" si="4"/>
        <v>35664.9683</v>
      </c>
    </row>
    <row r="26" spans="1:17" ht="12.75">
      <c r="A26" t="s">
        <v>32</v>
      </c>
      <c r="C26" s="14">
        <v>50686.4165</v>
      </c>
      <c r="D26" s="14"/>
      <c r="E26">
        <f t="shared" si="0"/>
        <v>24744.51107674558</v>
      </c>
      <c r="F26">
        <f t="shared" si="1"/>
        <v>24744.5</v>
      </c>
      <c r="G26">
        <f t="shared" si="2"/>
        <v>0.0025083629952860065</v>
      </c>
      <c r="H26">
        <f t="shared" si="5"/>
        <v>0.0025083629952860065</v>
      </c>
      <c r="O26">
        <f t="shared" si="3"/>
        <v>0.0003537942939318479</v>
      </c>
      <c r="Q26" s="2">
        <f t="shared" si="4"/>
        <v>35667.9165</v>
      </c>
    </row>
    <row r="27" spans="1:17" ht="12.75">
      <c r="A27" t="s">
        <v>32</v>
      </c>
      <c r="C27" s="14">
        <v>50686.5278</v>
      </c>
      <c r="D27" s="14"/>
      <c r="E27">
        <f t="shared" si="0"/>
        <v>24745.00256931828</v>
      </c>
      <c r="F27">
        <f t="shared" si="1"/>
        <v>24745</v>
      </c>
      <c r="G27">
        <f t="shared" si="2"/>
        <v>0.0005818300051032566</v>
      </c>
      <c r="H27">
        <f t="shared" si="5"/>
        <v>0.0005818300051032566</v>
      </c>
      <c r="O27">
        <f t="shared" si="3"/>
        <v>0.00035380072492910224</v>
      </c>
      <c r="Q27" s="2">
        <f t="shared" si="4"/>
        <v>35668.0278</v>
      </c>
    </row>
    <row r="28" spans="1:17" ht="12.75">
      <c r="A28" t="s">
        <v>32</v>
      </c>
      <c r="C28" s="14">
        <v>50687.4341</v>
      </c>
      <c r="D28" s="14"/>
      <c r="E28">
        <f t="shared" si="0"/>
        <v>24749.00472312438</v>
      </c>
      <c r="F28">
        <f t="shared" si="1"/>
        <v>24749</v>
      </c>
      <c r="G28">
        <f t="shared" si="2"/>
        <v>0.0010695659948396496</v>
      </c>
      <c r="H28">
        <f t="shared" si="5"/>
        <v>0.0010695659948396496</v>
      </c>
      <c r="O28">
        <f t="shared" si="3"/>
        <v>0.00035385217290713684</v>
      </c>
      <c r="Q28" s="2">
        <f t="shared" si="4"/>
        <v>35668.9341</v>
      </c>
    </row>
    <row r="29" spans="1:17" ht="12.75">
      <c r="A29" t="s">
        <v>32</v>
      </c>
      <c r="C29" s="14">
        <v>50687.5454</v>
      </c>
      <c r="D29" s="14"/>
      <c r="E29">
        <f t="shared" si="0"/>
        <v>24749.496215697083</v>
      </c>
      <c r="F29">
        <f t="shared" si="1"/>
        <v>24749.5</v>
      </c>
      <c r="G29">
        <f t="shared" si="2"/>
        <v>-0.0008569670026190579</v>
      </c>
      <c r="H29">
        <f t="shared" si="5"/>
        <v>-0.0008569670026190579</v>
      </c>
      <c r="O29">
        <f t="shared" si="3"/>
        <v>0.00035385860390439115</v>
      </c>
      <c r="Q29" s="2">
        <f t="shared" si="4"/>
        <v>35669.0454</v>
      </c>
    </row>
    <row r="30" spans="1:17" ht="12.75">
      <c r="A30" t="s">
        <v>32</v>
      </c>
      <c r="C30" s="14">
        <v>50688.4521</v>
      </c>
      <c r="D30" s="14"/>
      <c r="E30">
        <f t="shared" si="0"/>
        <v>24753.500135873634</v>
      </c>
      <c r="F30">
        <f t="shared" si="1"/>
        <v>24753.5</v>
      </c>
      <c r="G30">
        <f t="shared" si="2"/>
        <v>3.076899884035811E-05</v>
      </c>
      <c r="H30">
        <f t="shared" si="5"/>
        <v>3.076899884035811E-05</v>
      </c>
      <c r="O30">
        <f t="shared" si="3"/>
        <v>0.0003539100518824258</v>
      </c>
      <c r="Q30" s="2">
        <f t="shared" si="4"/>
        <v>35669.9521</v>
      </c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2022-11-23T06:27:24Z</dcterms:modified>
  <cp:category/>
  <cp:version/>
  <cp:contentType/>
  <cp:contentStatus/>
</cp:coreProperties>
</file>