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<sst xmlns="http://schemas.openxmlformats.org/spreadsheetml/2006/main" count="60" uniqueCount="52">
  <si>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V385 Ser / GSC 0366-0475</t>
  </si>
  <si>
    <t>System Type:</t>
  </si>
  <si>
    <t>EW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</si>
  <si>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</si>
  <si>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</si>
  <si>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</si>
  <si>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</si>
  <si>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</si>
  <si>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</si>
  <si>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</si>
  <si>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</si>
  <si>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</si>
  <si>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</si>
  <si>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</si>
  <si>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</si>
  <si>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</si>
  <si>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</si>
  <si>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</si>
  <si>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</si>
  <si>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</si>
  <si>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</si>
  <si>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</si>
  <si>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</si>
  <si>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</si>
  <si>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</si>
  <si>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</si>
  <si>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</si>
  <si>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</si>
  <si>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</si>
  <si>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</si>
  <si>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</si>
  <si>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</si>
  <si>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</si>
  <si>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</si>
  <si>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</si>
  <si>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</si>
  <si>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</si>
  <si>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</si>
  <si>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</si>
  <si>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</si>
  <si>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</si>
  <si>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</si>
  <si>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GCVS 4</t>
  </si>
  <si>
    <t>IBVS 5455</t>
  </si>
  <si>
    <t>II</t>
  </si>
  <si>
    <t>I</t>
  </si>
  <si>
    <t>IBVS 5894</t>
  </si>
  <si>
    <t>IBVS 5992</t>
  </si>
  <si>
    <t>IBVS 6029</t>
  </si>
  <si>
    <t>OEJV 0168</t>
  </si>
  <si>
    <t>OEJV 0179</t>
  </si>
  <si>
    <t>OEJV 0211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</si>
</sst>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8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ourierNewPSMT"/>
      <family val="3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6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6" fillId="0" borderId="0" xfId="0" applyNumberFormat="1" applyFont="1" applyAlignment="1">
      <alignment vertical="top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33" borderId="0" xfId="0" applyFont="1" applyFill="1" applyAlignment="1">
      <alignment/>
    </xf>
    <xf numFmtId="0" fontId="10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10" fillId="0" borderId="0" xfId="60" applyFont="1" applyAlignment="1">
      <alignment horizontal="left"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 applyAlignment="1">
      <alignment horizontal="left"/>
      <protection/>
    </xf>
    <xf numFmtId="167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V385 Ser - O-C Diagr.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75"/>
          <c:w val="0.906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A!$H$21:$H$29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A!$I$21:$I$29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A!$J$21:$J$29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A!$K$21:$K$29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A!$L$21:$L$29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A!$M$21:$M$29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A!$N$21:$N$29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A!$F$21:$F$29</c:f>
              <c:numCache/>
            </c:numRef>
          </c:xVal>
          <c:yVal>
            <c:numRef>
              <c:f>A!$O$21:$O$29</c:f>
              <c:numCache/>
            </c:numRef>
          </c:yVal>
          <c:smooth val="0"/>
        </c:ser>
        <c:axId val="12032230"/>
        <c:axId val="41181207"/>
      </c:scatterChart>
      <c:valAx>
        <c:axId val="120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1207"/>
        <c:crossesAt val="0"/>
        <c:crossBetween val="midCat"/>
        <c:dispUnits/>
      </c:valAx>
      <c:valAx>
        <c:axId val="41181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2230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75"/>
          <c:y val="0.92275"/>
          <c:w val="0.638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17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76750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E8" sqref="E8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4" ht="12.75">
      <c r="A2" s="1" t="s">
        <v>1</v>
      </c>
      <c r="B2" s="3" t="s">
        <v>2</v>
      </c>
      <c r="C2" s="4"/>
      <c r="D2" s="4"/>
    </row>
    <row r="4" spans="1:4" ht="12.75">
      <c r="A4" s="5" t="s">
        <v>3</v>
      </c>
      <c r="C4" s="6">
        <v>52082.498</v>
      </c>
      <c r="D4" s="7">
        <v>0.31295</v>
      </c>
    </row>
    <row r="5" spans="1:4" ht="12.75">
      <c r="A5" s="8" t="s">
        <v>4</v>
      </c>
      <c r="B5"/>
      <c r="C5" s="9">
        <v>-9.5</v>
      </c>
      <c r="D5" t="s">
        <v>5</v>
      </c>
    </row>
    <row r="6" ht="12.75">
      <c r="A6" s="5" t="s">
        <v>6</v>
      </c>
    </row>
    <row r="7" spans="1:3" ht="12.75">
      <c r="A7" s="1" t="s">
        <v>7</v>
      </c>
      <c r="C7" s="1">
        <f>+C4</f>
        <v>52082.498</v>
      </c>
    </row>
    <row r="8" spans="1:3" ht="12.75">
      <c r="A8" s="1" t="s">
        <v>8</v>
      </c>
      <c r="C8" s="1">
        <f>+D4</f>
        <v>0.31295</v>
      </c>
    </row>
    <row r="9" spans="1:4" ht="12.75">
      <c r="A9" s="10" t="s">
        <v>9</v>
      </c>
      <c r="B9" s="11">
        <v>24</v>
      </c>
      <c r="C9" s="12" t="str">
        <f>"F"&amp;B9</f>
        <v>F24</v>
      </c>
      <c r="D9" s="13" t="str">
        <f>"G"&amp;B9</f>
        <v>G24</v>
      </c>
    </row>
    <row r="10" spans="1:5" ht="12.75">
      <c r="A10"/>
      <c r="B10"/>
      <c r="C10" s="14" t="s">
        <v>10</v>
      </c>
      <c r="D10" s="14" t="s">
        <v>11</v>
      </c>
      <c r="E10"/>
    </row>
    <row r="11" spans="1:5" ht="12.75">
      <c r="A11" t="s">
        <v>12</v>
      </c>
      <c r="B11"/>
      <c r="C11" s="15">
        <f ca="1">INTERCEPT(INDIRECT($D$9):G992,INDIRECT($C$9):F992)</f>
        <v>-0.02865903047870512</v>
      </c>
      <c r="D11" s="4"/>
      <c r="E11"/>
    </row>
    <row r="12" spans="1:5" ht="12.75">
      <c r="A12" t="s">
        <v>13</v>
      </c>
      <c r="B12"/>
      <c r="C12" s="15">
        <f ca="1">SLOPE(INDIRECT($D$9):G992,INDIRECT($C$9):F992)</f>
        <v>7.2160539123517295E-06</v>
      </c>
      <c r="D12" s="4"/>
      <c r="E12"/>
    </row>
    <row r="13" spans="1:3" ht="12.75">
      <c r="A13" t="s">
        <v>14</v>
      </c>
      <c r="B13"/>
      <c r="C13" s="4" t="s">
        <v>15</v>
      </c>
    </row>
    <row r="14" spans="1:3" ht="12.75">
      <c r="A14"/>
      <c r="B14"/>
      <c r="C14"/>
    </row>
    <row r="15" spans="1:6" ht="12.75">
      <c r="A15" s="16" t="s">
        <v>16</v>
      </c>
      <c r="B15"/>
      <c r="C15" s="17">
        <f>(C7+C11)+(C8+C12)*INT(MAX(F21:F3533))</f>
        <v>57839.63028749729</v>
      </c>
      <c r="E15" s="18" t="s">
        <v>17</v>
      </c>
      <c r="F15" s="9">
        <v>1</v>
      </c>
    </row>
    <row r="16" spans="1:6" ht="12.75">
      <c r="A16" s="16" t="s">
        <v>18</v>
      </c>
      <c r="B16"/>
      <c r="C16" s="17">
        <f>+C8+C12</f>
        <v>0.31295721605391236</v>
      </c>
      <c r="E16" s="18" t="s">
        <v>19</v>
      </c>
      <c r="F16" s="15">
        <f ca="1">NOW()+15018.5+$C$5/24</f>
        <v>59906.81412337963</v>
      </c>
    </row>
    <row r="17" spans="1:6" ht="12.75">
      <c r="A17" s="18" t="s">
        <v>20</v>
      </c>
      <c r="B17"/>
      <c r="C17">
        <f>COUNT(C21:C2191)</f>
        <v>9</v>
      </c>
      <c r="E17" s="18" t="s">
        <v>21</v>
      </c>
      <c r="F17" s="15">
        <f>ROUND(2*(F16-$C$7)/$C$8,0)/2+F15</f>
        <v>25003</v>
      </c>
    </row>
    <row r="18" spans="1:6" ht="12.75">
      <c r="A18" s="16" t="s">
        <v>22</v>
      </c>
      <c r="B18"/>
      <c r="C18" s="19">
        <f>+C15</f>
        <v>57839.63028749729</v>
      </c>
      <c r="D18" s="20">
        <f>+C16</f>
        <v>0.31295721605391236</v>
      </c>
      <c r="E18" s="18" t="s">
        <v>23</v>
      </c>
      <c r="F18" s="13">
        <f>ROUND(2*(F16-$C$15)/$C$16,0)/2+F15</f>
        <v>6606.5</v>
      </c>
    </row>
    <row r="19" spans="5:6" ht="12.75">
      <c r="E19" s="18" t="s">
        <v>24</v>
      </c>
      <c r="F19" s="21">
        <f>+$C$15+$C$16*F18-15018.5-$C$5/24</f>
        <v>44889.0779686908</v>
      </c>
    </row>
    <row r="20" spans="1:17" ht="12.75">
      <c r="A20" s="14" t="s">
        <v>25</v>
      </c>
      <c r="B20" s="14" t="s">
        <v>26</v>
      </c>
      <c r="C20" s="14" t="s">
        <v>27</v>
      </c>
      <c r="D20" s="14" t="s">
        <v>28</v>
      </c>
      <c r="E20" s="14" t="s">
        <v>29</v>
      </c>
      <c r="F20" s="14" t="s">
        <v>30</v>
      </c>
      <c r="G20" s="14" t="s">
        <v>31</v>
      </c>
      <c r="H20" s="22" t="s">
        <v>32</v>
      </c>
      <c r="I20" s="22" t="s">
        <v>33</v>
      </c>
      <c r="J20" s="22" t="s">
        <v>34</v>
      </c>
      <c r="K20" s="22" t="s">
        <v>35</v>
      </c>
      <c r="L20" s="22" t="s">
        <v>36</v>
      </c>
      <c r="M20" s="22" t="s">
        <v>37</v>
      </c>
      <c r="N20" s="22" t="s">
        <v>38</v>
      </c>
      <c r="O20" s="22" t="s">
        <v>39</v>
      </c>
      <c r="P20" s="22" t="s">
        <v>40</v>
      </c>
      <c r="Q20" s="14" t="s">
        <v>41</v>
      </c>
    </row>
    <row r="21" spans="1:17" ht="12.75">
      <c r="A21" s="1" t="s">
        <v>42</v>
      </c>
      <c r="C21" s="23">
        <v>52082.498</v>
      </c>
      <c r="D21" s="23" t="s">
        <v>15</v>
      </c>
      <c r="E21" s="1">
        <f aca="true" t="shared" si="0" ref="E21:E26">+(C21-C$7)/C$8</f>
        <v>0</v>
      </c>
      <c r="F21" s="1">
        <f aca="true" t="shared" si="1" ref="F21:F26">ROUND(2*E21,0)/2</f>
        <v>0</v>
      </c>
      <c r="G21" s="1">
        <f aca="true" t="shared" si="2" ref="G21:G26">+C21-(C$7+F21*C$8)</f>
        <v>0</v>
      </c>
      <c r="I21" s="1">
        <f>+G21</f>
        <v>0</v>
      </c>
      <c r="O21" s="1">
        <f aca="true" t="shared" si="3" ref="O21:O26">+C$11+C$12*$F21</f>
        <v>-0.02865903047870512</v>
      </c>
      <c r="Q21" s="37">
        <f aca="true" t="shared" si="4" ref="Q21:Q26">+C21-15018.5</f>
        <v>37063.998</v>
      </c>
    </row>
    <row r="22" spans="1:17" ht="12.75">
      <c r="A22" s="1" t="s">
        <v>43</v>
      </c>
      <c r="B22" s="4" t="s">
        <v>44</v>
      </c>
      <c r="C22" s="23">
        <v>52083.43879</v>
      </c>
      <c r="D22" s="23">
        <v>0.00081</v>
      </c>
      <c r="E22" s="1">
        <f t="shared" si="0"/>
        <v>3.0061990733361914</v>
      </c>
      <c r="F22" s="1">
        <f t="shared" si="1"/>
        <v>3</v>
      </c>
      <c r="G22" s="1">
        <f t="shared" si="2"/>
        <v>0.0019400000019231811</v>
      </c>
      <c r="K22" s="1">
        <f aca="true" t="shared" si="5" ref="K22:K28">+G22</f>
        <v>0.0019400000019231811</v>
      </c>
      <c r="O22" s="1">
        <f t="shared" si="3"/>
        <v>-0.028637382316968062</v>
      </c>
      <c r="Q22" s="37">
        <f t="shared" si="4"/>
        <v>37064.93879</v>
      </c>
    </row>
    <row r="23" spans="1:17" ht="12.75">
      <c r="A23" s="1" t="s">
        <v>43</v>
      </c>
      <c r="B23" s="4" t="s">
        <v>45</v>
      </c>
      <c r="C23" s="23">
        <v>52087.5075</v>
      </c>
      <c r="D23" s="23">
        <v>0.00056</v>
      </c>
      <c r="E23" s="1">
        <f t="shared" si="0"/>
        <v>16.00734941684012</v>
      </c>
      <c r="F23" s="1">
        <f t="shared" si="1"/>
        <v>16</v>
      </c>
      <c r="G23" s="1">
        <f t="shared" si="2"/>
        <v>0.002300000000104774</v>
      </c>
      <c r="K23" s="1">
        <f t="shared" si="5"/>
        <v>0.002300000000104774</v>
      </c>
      <c r="O23" s="1">
        <f t="shared" si="3"/>
        <v>-0.02854357361610749</v>
      </c>
      <c r="Q23" s="37">
        <f t="shared" si="4"/>
        <v>37069.0075</v>
      </c>
    </row>
    <row r="24" spans="1:17" ht="12.75">
      <c r="A24" s="24" t="s">
        <v>46</v>
      </c>
      <c r="B24" s="25" t="s">
        <v>45</v>
      </c>
      <c r="C24" s="24">
        <v>54952.9146</v>
      </c>
      <c r="D24" s="24">
        <v>0.0005</v>
      </c>
      <c r="E24" s="1">
        <f t="shared" si="0"/>
        <v>9172.125259626127</v>
      </c>
      <c r="F24" s="1">
        <f t="shared" si="1"/>
        <v>9172</v>
      </c>
      <c r="G24" s="1">
        <f t="shared" si="2"/>
        <v>0.03919999999925494</v>
      </c>
      <c r="K24" s="1">
        <f t="shared" si="5"/>
        <v>0.03919999999925494</v>
      </c>
      <c r="O24" s="1">
        <f t="shared" si="3"/>
        <v>0.03752661600538494</v>
      </c>
      <c r="Q24" s="37">
        <f t="shared" si="4"/>
        <v>39934.4146</v>
      </c>
    </row>
    <row r="25" spans="1:17" ht="12.75">
      <c r="A25" s="26" t="s">
        <v>47</v>
      </c>
      <c r="B25" s="27" t="s">
        <v>45</v>
      </c>
      <c r="C25" s="26">
        <v>55665.8279</v>
      </c>
      <c r="D25" s="26">
        <v>0.0006</v>
      </c>
      <c r="E25" s="1">
        <f t="shared" si="0"/>
        <v>11450.167438887991</v>
      </c>
      <c r="F25" s="1">
        <f t="shared" si="1"/>
        <v>11450</v>
      </c>
      <c r="G25" s="1">
        <f t="shared" si="2"/>
        <v>0.05239999999321299</v>
      </c>
      <c r="K25" s="1">
        <f t="shared" si="5"/>
        <v>0.05239999999321299</v>
      </c>
      <c r="O25" s="1">
        <f t="shared" si="3"/>
        <v>0.05396478681772218</v>
      </c>
      <c r="Q25" s="37">
        <f t="shared" si="4"/>
        <v>40647.3279</v>
      </c>
    </row>
    <row r="26" spans="1:17" ht="12.75">
      <c r="A26" s="24" t="s">
        <v>48</v>
      </c>
      <c r="B26" s="25" t="s">
        <v>45</v>
      </c>
      <c r="C26" s="24">
        <v>56038.8724</v>
      </c>
      <c r="D26" s="24">
        <v>0.0004</v>
      </c>
      <c r="E26" s="28">
        <f t="shared" si="0"/>
        <v>12642.193321616873</v>
      </c>
      <c r="F26" s="1">
        <f t="shared" si="1"/>
        <v>12642</v>
      </c>
      <c r="G26" s="1">
        <f t="shared" si="2"/>
        <v>0.060499999999592546</v>
      </c>
      <c r="K26" s="1">
        <f t="shared" si="5"/>
        <v>0.060499999999592546</v>
      </c>
      <c r="O26" s="1">
        <f t="shared" si="3"/>
        <v>0.06256632308124545</v>
      </c>
      <c r="Q26" s="37">
        <f t="shared" si="4"/>
        <v>41020.3724</v>
      </c>
    </row>
    <row r="27" spans="1:17" ht="12.75">
      <c r="A27" s="24" t="s">
        <v>49</v>
      </c>
      <c r="B27" s="25" t="s">
        <v>45</v>
      </c>
      <c r="C27" s="29">
        <v>56723.62809</v>
      </c>
      <c r="D27" s="24">
        <v>0.0005</v>
      </c>
      <c r="E27" s="28">
        <f>+(C27-C$7)/C$8</f>
        <v>14830.260712573889</v>
      </c>
      <c r="F27" s="30">
        <f>ROUND(2*E27,0)/2-0.5</f>
        <v>14830</v>
      </c>
      <c r="G27" s="1">
        <f>+C27-(C$7+F27*C$8)</f>
        <v>0.08159000000159722</v>
      </c>
      <c r="K27" s="1">
        <f t="shared" si="5"/>
        <v>0.08159000000159722</v>
      </c>
      <c r="O27" s="1">
        <f>+C$11+C$12*$F27</f>
        <v>0.07835504904147103</v>
      </c>
      <c r="Q27" s="37">
        <f>+C27-15018.5</f>
        <v>41705.12809</v>
      </c>
    </row>
    <row r="28" spans="1:17" ht="12.75">
      <c r="A28" s="31" t="s">
        <v>50</v>
      </c>
      <c r="B28" s="32" t="s">
        <v>45</v>
      </c>
      <c r="C28" s="33">
        <v>57134.53581</v>
      </c>
      <c r="D28" s="33">
        <v>0.0009</v>
      </c>
      <c r="E28" s="28">
        <f>+(C28-C$7)/C$8</f>
        <v>16143.274676465893</v>
      </c>
      <c r="F28" s="30">
        <f>ROUND(2*E28,0)/2-0.5</f>
        <v>16143</v>
      </c>
      <c r="G28" s="1">
        <f>+C28-(C$7+F28*C$8)</f>
        <v>0.08596000000397908</v>
      </c>
      <c r="K28" s="1">
        <f t="shared" si="5"/>
        <v>0.08596000000397908</v>
      </c>
      <c r="O28" s="1">
        <f>+C$11+C$12*$F28</f>
        <v>0.08782972782838885</v>
      </c>
      <c r="Q28" s="37">
        <f>+C28-15018.5</f>
        <v>42116.03581</v>
      </c>
    </row>
    <row r="29" spans="1:17" ht="12.75">
      <c r="A29" s="34" t="s">
        <v>51</v>
      </c>
      <c r="B29" s="35" t="s">
        <v>45</v>
      </c>
      <c r="C29" s="36">
        <v>57839.63088000007</v>
      </c>
      <c r="D29" s="36">
        <v>0.0003</v>
      </c>
      <c r="E29" s="28">
        <f>+(C29-C$7)/C$8</f>
        <v>18396.334494328392</v>
      </c>
      <c r="F29" s="30">
        <f>ROUND(2*E29,0)/2-0.5</f>
        <v>18396</v>
      </c>
      <c r="G29" s="1">
        <f>+C29-(C$7+F29*C$8)</f>
        <v>0.10468000006949296</v>
      </c>
      <c r="K29" s="1">
        <f>+G29</f>
        <v>0.10468000006949296</v>
      </c>
      <c r="O29" s="1">
        <f>+C$11+C$12*$F29</f>
        <v>0.10408749729291729</v>
      </c>
      <c r="Q29" s="37">
        <f>+C29-15018.5</f>
        <v>42821.13088000007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2022-11-23T06:32:20Z</dcterms:modified>
  <cp:category/>
  <cp:version/>
  <cp:contentType/>
  <cp:contentStatus/>
</cp:coreProperties>
</file>