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<sst xmlns="http://schemas.openxmlformats.org/spreadsheetml/2006/main" count="111" uniqueCount="56">
  <si>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V0413 Ser / GSC 446-0091 </t>
  </si>
  <si>
    <t>V0413 Ser</t>
  </si>
  <si>
    <t>System Type:</t>
  </si>
  <si>
    <t>EA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</si>
  <si>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</si>
  <si>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</si>
  <si>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</si>
  <si>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</si>
  <si>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</si>
  <si>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</si>
  <si>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 fit (row)</t>
  </si>
  <si>
    <t>Primary</t>
  </si>
  <si>
    <t>Secondary</t>
  </si>
  <si>
    <t>LS Intercept =</t>
  </si>
  <si>
    <t>Add cycle</t>
  </si>
  <si>
    <t>LS Slope =</t>
  </si>
  <si>
    <t>JD today</t>
  </si>
  <si>
    <t>Start cell (x)</t>
  </si>
  <si>
    <t>Old Cycle</t>
  </si>
  <si>
    <t>Start cell (y)</t>
  </si>
  <si>
    <t>New Cycle</t>
  </si>
  <si>
    <t>New epoch =</t>
  </si>
  <si>
    <t>Next ToM</t>
  </si>
  <si>
    <t>New Period =</t>
  </si>
  <si>
    <t>Local time</t>
  </si>
  <si>
    <t># of data points =</t>
  </si>
  <si>
    <t>Prim. Ephem. =</t>
  </si>
  <si>
    <t>Sec. Ephem. =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</si>
  <si>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</si>
  <si>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</si>
  <si>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</si>
  <si>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</si>
  <si>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</si>
  <si>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</si>
  <si>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</si>
  <si>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</si>
  <si>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</si>
  <si>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</si>
  <si>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</si>
  <si>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</si>
  <si>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</si>
  <si>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</si>
  <si>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Prim. Fit</t>
  </si>
  <si>
    <t>Sec. Fit</t>
  </si>
  <si>
    <t>Date</t>
  </si>
  <si>
    <t>GCVS 4</t>
  </si>
  <si>
    <t>na</t>
  </si>
  <si>
    <t>IBVS 5631</t>
  </si>
  <si>
    <t>I</t>
  </si>
  <si>
    <t>II</t>
  </si>
  <si>
    <t>IBVS 5945</t>
  </si>
  <si>
    <t>OEJV 0130</t>
  </si>
  <si>
    <t>IBVS 5992</t>
  </si>
  <si>
    <t>IBVS 6114</t>
  </si>
  <si>
    <t>IBVS 6193</t>
  </si>
  <si>
    <t>OEJV 0211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</si>
</sst>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6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center" wrapText="1"/>
      <protection/>
    </xf>
    <xf numFmtId="0" fontId="9" fillId="0" borderId="0" xfId="59" applyFont="1" applyAlignment="1">
      <alignment horizontal="left" wrapText="1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V413 Ser - Prim. O-C Diagr.</a:t>
            </a:r>
          </a:p>
        </c:rich>
      </c:tx>
      <c:layout>
        <c:manualLayout>
          <c:xMode val="factor"/>
          <c:yMode val="factor"/>
          <c:x val="-0.00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9225"/>
          <c:w val="0.88275"/>
          <c:h val="0.6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A!$R$21:$R$46</c:f>
              <c:numCache/>
            </c:numRef>
          </c:yVal>
          <c:smooth val="0"/>
        </c:ser>
        <c:ser>
          <c:idx val="1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A!$F$21:$F$46</c:f>
              <c:numCache/>
            </c:numRef>
          </c:xVal>
          <c:yVal>
            <c:numRef>
              <c:f>A!$O$21:$O$46</c:f>
              <c:numCache/>
            </c:numRef>
          </c:yVal>
          <c:smooth val="0"/>
        </c:ser>
        <c:axId val="10379633"/>
        <c:axId val="26307834"/>
      </c:scatterChart>
      <c:val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At val="0"/>
        <c:crossBetween val="midCat"/>
        <c:dispUnits/>
      </c:valAx>
      <c:valAx>
        <c:axId val="26307834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963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92275"/>
          <c:w val="0.311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V413 Ser - O-C Diagr.</a:t>
            </a:r>
          </a:p>
        </c:rich>
      </c:tx>
      <c:layout>
        <c:manualLayout>
          <c:xMode val="factor"/>
          <c:yMode val="factor"/>
          <c:x val="-0.0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3"/>
          <c:w val="0.90225"/>
          <c:h val="0.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A!$H$21:$H$46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A!$I$21:$I$46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A!$J$21:$J$46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A!$K$21:$K$46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A!$L$21:$L$46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A!$M$21:$M$46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A!$N$21:$N$46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A!$F$21:$F$46</c:f>
              <c:numCache/>
            </c:numRef>
          </c:xVal>
          <c:yVal>
            <c:numRef>
              <c:f>A!$O$21:$O$46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A!$F$21:$F$46</c:f>
              <c:numCache/>
            </c:numRef>
          </c:xVal>
          <c:yVal>
            <c:numRef>
              <c:f>A!$P$21:$P$46</c:f>
              <c:numCache/>
            </c:numRef>
          </c:yVal>
          <c:smooth val="0"/>
        </c:ser>
        <c:axId val="35443915"/>
        <c:axId val="50559780"/>
      </c:scatterChart>
      <c:val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9780"/>
        <c:crossesAt val="0"/>
        <c:crossBetween val="midCat"/>
        <c:dispUnits/>
      </c:valAx>
      <c:valAx>
        <c:axId val="50559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3915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.92275"/>
          <c:w val="0.879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V413 Ser - Sec. O-C Diagr.</a:t>
            </a:r>
          </a:p>
        </c:rich>
      </c:tx>
      <c:layout>
        <c:manualLayout>
          <c:xMode val="factor"/>
          <c:yMode val="factor"/>
          <c:x val="-0.0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915"/>
          <c:w val="0.8835"/>
          <c:h val="0.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A!$F$21:$F$46</c:f>
              <c:numCache/>
            </c:numRef>
          </c:xVal>
          <c:yVal>
            <c:numRef>
              <c:f>A!$S$21:$S$46</c:f>
              <c:numCache/>
            </c:numRef>
          </c:yVal>
          <c:smooth val="0"/>
        </c:ser>
        <c:ser>
          <c:idx val="1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A!$F$21:$F$46</c:f>
              <c:numCache/>
            </c:numRef>
          </c:xVal>
          <c:yVal>
            <c:numRef>
              <c:f>A!$P$21:$P$46</c:f>
              <c:numCache/>
            </c:numRef>
          </c:yVal>
          <c:smooth val="0"/>
        </c:ser>
        <c:axId val="52384837"/>
        <c:axId val="1701486"/>
      </c:scatterChart>
      <c:val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At val="0"/>
        <c:crossBetween val="midCat"/>
        <c:dispUnits/>
      </c:valAx>
      <c:valAx>
        <c:axId val="170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83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225"/>
          <c:y val="0.92275"/>
          <c:w val="0.339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314825" y="0"/>
        <a:ext cx="4581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601700" y="0"/>
        <a:ext cx="59055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38100</xdr:rowOff>
    </xdr:to>
    <xdr:graphicFrame>
      <xdr:nvGraphicFramePr>
        <xdr:cNvPr id="3" name="Chart 3"/>
        <xdr:cNvGraphicFramePr/>
      </xdr:nvGraphicFramePr>
      <xdr:xfrm>
        <a:off x="8915400" y="0"/>
        <a:ext cx="4667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0.421875" style="1" customWidth="1"/>
    <col min="4" max="4" width="8.28125" style="1" customWidth="1"/>
    <col min="5" max="5" width="9.421875" style="1" customWidth="1"/>
    <col min="6" max="6" width="18.00390625" style="1" customWidth="1"/>
    <col min="7" max="7" width="9.0039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5" ht="20.25">
      <c r="A1" s="2" t="s">
        <v>0</v>
      </c>
      <c r="E1" s="3" t="s">
        <v>1</v>
      </c>
    </row>
    <row r="2" spans="1:5" ht="12.75">
      <c r="A2" s="1" t="s">
        <v>2</v>
      </c>
      <c r="B2" s="1" t="s">
        <v>3</v>
      </c>
      <c r="C2" s="4"/>
      <c r="D2" s="4"/>
      <c r="E2" s="1">
        <v>0</v>
      </c>
    </row>
    <row r="4" spans="1:4" ht="12.75">
      <c r="A4" s="5" t="s">
        <v>4</v>
      </c>
      <c r="C4" s="6">
        <v>49038.828</v>
      </c>
      <c r="D4" s="7">
        <v>2.259775</v>
      </c>
    </row>
    <row r="5" spans="1:4" ht="12.75">
      <c r="A5" s="8" t="s">
        <v>5</v>
      </c>
      <c r="B5"/>
      <c r="C5" s="9">
        <v>-9.5</v>
      </c>
      <c r="D5" t="s">
        <v>6</v>
      </c>
    </row>
    <row r="6" ht="12.75">
      <c r="A6" s="5" t="s">
        <v>7</v>
      </c>
    </row>
    <row r="7" spans="1:3" ht="12.75">
      <c r="A7" s="1" t="s">
        <v>8</v>
      </c>
      <c r="C7" s="1">
        <f>+C4</f>
        <v>49038.828</v>
      </c>
    </row>
    <row r="8" spans="1:3" ht="12.75">
      <c r="A8" s="1" t="s">
        <v>9</v>
      </c>
      <c r="C8" s="1">
        <f>D4</f>
        <v>2.259775</v>
      </c>
    </row>
    <row r="9" spans="1:4" ht="12.75">
      <c r="A9" s="10" t="s">
        <v>10</v>
      </c>
      <c r="B9" s="10"/>
      <c r="C9" s="11">
        <v>21</v>
      </c>
      <c r="D9" s="11">
        <v>21</v>
      </c>
    </row>
    <row r="10" spans="1:4" ht="12.75">
      <c r="A10"/>
      <c r="B10"/>
      <c r="C10" s="12" t="s">
        <v>11</v>
      </c>
      <c r="D10" s="12" t="s">
        <v>12</v>
      </c>
    </row>
    <row r="11" spans="1:6" ht="12.75">
      <c r="A11" t="s">
        <v>13</v>
      </c>
      <c r="B11"/>
      <c r="C11" s="13">
        <f ca="1">INTERCEPT(INDIRECT(C14):R$935,INDIRECT(C13):$F$935)</f>
        <v>0.002053726595852321</v>
      </c>
      <c r="D11" s="13">
        <f ca="1">INTERCEPT(INDIRECT(D14):S$935,INDIRECT(D13):$F$935)</f>
        <v>-0.0764628816599541</v>
      </c>
      <c r="E11" s="10" t="s">
        <v>14</v>
      </c>
      <c r="F11" s="1">
        <v>1</v>
      </c>
    </row>
    <row r="12" spans="1:6" ht="12.75">
      <c r="A12" t="s">
        <v>15</v>
      </c>
      <c r="B12"/>
      <c r="C12" s="13">
        <f ca="1">SLOPE(INDIRECT(C14):R$935,INDIRECT(C13):$F$935)</f>
        <v>-1.2478749691317995E-06</v>
      </c>
      <c r="D12" s="13">
        <f ca="1">SLOPE(INDIRECT(D14):S$935,INDIRECT(D13):$F$935)</f>
        <v>6.727772502402549E-07</v>
      </c>
      <c r="E12" s="10" t="s">
        <v>16</v>
      </c>
      <c r="F12" s="13">
        <f ca="1">NOW()+15018.5+$C$5/24</f>
        <v>59906.81460208333</v>
      </c>
    </row>
    <row r="13" spans="1:6" ht="12.75">
      <c r="A13" s="10" t="s">
        <v>17</v>
      </c>
      <c r="B13" s="10"/>
      <c r="C13" s="11" t="str">
        <f>"F"&amp;C9</f>
        <v>F21</v>
      </c>
      <c r="D13" s="11" t="str">
        <f>"F"&amp;D9</f>
        <v>F21</v>
      </c>
      <c r="E13" s="10" t="s">
        <v>18</v>
      </c>
      <c r="F13" s="13">
        <f>ROUND(2*(F12-$C$7)/$C$8,0)/2+F11</f>
        <v>4810.5</v>
      </c>
    </row>
    <row r="14" spans="1:6" ht="12.75">
      <c r="A14" s="10" t="s">
        <v>19</v>
      </c>
      <c r="B14" s="10"/>
      <c r="C14" s="11" t="str">
        <f>"R"&amp;C9</f>
        <v>R21</v>
      </c>
      <c r="D14" s="11" t="str">
        <f>"S"&amp;D9</f>
        <v>S21</v>
      </c>
      <c r="E14" s="10" t="s">
        <v>20</v>
      </c>
      <c r="F14" s="14">
        <f>ROUND(2*(F12-$C$15)/$C$16,0)/2+F11</f>
        <v>877.5</v>
      </c>
    </row>
    <row r="15" spans="1:6" ht="12.75">
      <c r="A15" s="15" t="s">
        <v>21</v>
      </c>
      <c r="B15"/>
      <c r="C15" s="16">
        <f>($C7+C11)+($C8+C12)*INT(MAX($F21:$F3533))</f>
        <v>57926.52022083434</v>
      </c>
      <c r="D15" s="16">
        <f>($C7+D11)+($C8+D12)*INT(MAX($F21:$F3533))</f>
        <v>57926.44925815127</v>
      </c>
      <c r="E15" s="10" t="s">
        <v>22</v>
      </c>
      <c r="F15" s="17">
        <f>+$C$15+$C$16*F14-15018.5-$C$5/24</f>
        <v>44891.36752165739</v>
      </c>
    </row>
    <row r="16" spans="1:6" ht="12.75">
      <c r="A16" s="15" t="s">
        <v>23</v>
      </c>
      <c r="B16"/>
      <c r="C16" s="16">
        <f>+$C8+C12</f>
        <v>2.2597737521250307</v>
      </c>
      <c r="D16" s="13">
        <f>+$C8+D12</f>
        <v>2.25977567277725</v>
      </c>
      <c r="E16" s="18"/>
      <c r="F16" s="18" t="s">
        <v>24</v>
      </c>
    </row>
    <row r="17" spans="1:3" ht="12.75">
      <c r="A17" s="19" t="s">
        <v>25</v>
      </c>
      <c r="C17" s="1">
        <f>COUNT(C21:C1247)</f>
        <v>26</v>
      </c>
    </row>
    <row r="18" spans="1:5" ht="12.75">
      <c r="A18" s="5" t="s">
        <v>26</v>
      </c>
      <c r="C18" s="20">
        <f>+C15</f>
        <v>57926.52022083434</v>
      </c>
      <c r="D18" s="21">
        <f>+C16</f>
        <v>2.2597737521250307</v>
      </c>
      <c r="E18" s="22">
        <f>R19</f>
        <v>16</v>
      </c>
    </row>
    <row r="19" spans="1:19" ht="12.75">
      <c r="A19" s="5" t="s">
        <v>27</v>
      </c>
      <c r="C19" s="20">
        <f>+D15</f>
        <v>57926.44925815127</v>
      </c>
      <c r="D19" s="21">
        <f>+D16</f>
        <v>2.25977567277725</v>
      </c>
      <c r="E19" s="22">
        <f>S19</f>
        <v>10</v>
      </c>
      <c r="R19" s="1">
        <f>COUNT(R21:R322)</f>
        <v>16</v>
      </c>
      <c r="S19" s="1">
        <f>COUNT(S21:S322)</f>
        <v>10</v>
      </c>
    </row>
    <row r="20" spans="1:19" ht="12.75">
      <c r="A20" s="12" t="s">
        <v>28</v>
      </c>
      <c r="B20" s="12" t="s">
        <v>29</v>
      </c>
      <c r="C20" s="12" t="s">
        <v>30</v>
      </c>
      <c r="D20" s="12" t="s">
        <v>31</v>
      </c>
      <c r="E20" s="12" t="s">
        <v>32</v>
      </c>
      <c r="F20" s="12" t="s">
        <v>33</v>
      </c>
      <c r="G20" s="12" t="s">
        <v>34</v>
      </c>
      <c r="H20" s="23" t="s">
        <v>35</v>
      </c>
      <c r="I20" s="23" t="s">
        <v>36</v>
      </c>
      <c r="J20" s="23" t="s">
        <v>37</v>
      </c>
      <c r="K20" s="23" t="s">
        <v>38</v>
      </c>
      <c r="L20" s="23" t="s">
        <v>39</v>
      </c>
      <c r="M20" s="23" t="s">
        <v>40</v>
      </c>
      <c r="N20" s="23" t="s">
        <v>41</v>
      </c>
      <c r="O20" s="23" t="s">
        <v>42</v>
      </c>
      <c r="P20" s="23" t="s">
        <v>43</v>
      </c>
      <c r="Q20" s="12" t="s">
        <v>44</v>
      </c>
      <c r="R20" s="24" t="s">
        <v>11</v>
      </c>
      <c r="S20" s="24" t="s">
        <v>12</v>
      </c>
    </row>
    <row r="21" spans="1:18" ht="12.75">
      <c r="A21" s="19" t="s">
        <v>45</v>
      </c>
      <c r="C21" s="25">
        <v>49038.828</v>
      </c>
      <c r="D21" s="25" t="s">
        <v>46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0.002053726595852321</v>
      </c>
      <c r="P21" s="1">
        <f>+D$11+D$12*$F21</f>
        <v>-0.0764628816599541</v>
      </c>
      <c r="Q21" s="36">
        <f>+C21-15018.5</f>
        <v>34020.328</v>
      </c>
      <c r="R21" s="1">
        <f>G21</f>
        <v>0</v>
      </c>
    </row>
    <row r="22" spans="1:18" ht="12.75">
      <c r="A22" s="26" t="s">
        <v>47</v>
      </c>
      <c r="B22" s="27" t="s">
        <v>48</v>
      </c>
      <c r="C22" s="26">
        <v>48168.808</v>
      </c>
      <c r="D22" s="26" t="s">
        <v>46</v>
      </c>
      <c r="E22" s="1">
        <f aca="true" t="shared" si="0" ref="E22:E44">+(C22-C$7)/C$8</f>
        <v>-385.0029317078046</v>
      </c>
      <c r="F22" s="1">
        <f aca="true" t="shared" si="1" ref="F22:F45">ROUND(2*E22,0)/2</f>
        <v>-385</v>
      </c>
      <c r="G22" s="1">
        <f aca="true" t="shared" si="2" ref="G22:G44">+C22-(C$7+F22*C$8)</f>
        <v>-0.0066250000018044375</v>
      </c>
      <c r="K22" s="1">
        <f aca="true" t="shared" si="3" ref="K22:K34">+G22</f>
        <v>-0.0066250000018044375</v>
      </c>
      <c r="O22" s="1">
        <f aca="true" t="shared" si="4" ref="O22:O44">+C$11+C$12*$F22</f>
        <v>0.002534158458968064</v>
      </c>
      <c r="P22" s="1">
        <f aca="true" t="shared" si="5" ref="P22:P44">+D$11+D$12*$F22</f>
        <v>-0.0767219009012966</v>
      </c>
      <c r="Q22" s="36">
        <f aca="true" t="shared" si="6" ref="Q22:Q44">+C22-15018.5</f>
        <v>33150.308</v>
      </c>
      <c r="R22" s="1">
        <f aca="true" t="shared" si="7" ref="R22:R44">G22</f>
        <v>-0.0066250000018044375</v>
      </c>
    </row>
    <row r="23" spans="1:18" ht="12.75">
      <c r="A23" s="26" t="s">
        <v>47</v>
      </c>
      <c r="B23" s="27" t="s">
        <v>48</v>
      </c>
      <c r="C23" s="26">
        <v>49038.822</v>
      </c>
      <c r="D23" s="26" t="s">
        <v>46</v>
      </c>
      <c r="E23" s="1">
        <f t="shared" si="0"/>
        <v>-0.002655131595500597</v>
      </c>
      <c r="F23" s="1">
        <f t="shared" si="1"/>
        <v>0</v>
      </c>
      <c r="G23" s="1">
        <f t="shared" si="2"/>
        <v>-0.006000000001222361</v>
      </c>
      <c r="K23" s="1">
        <f t="shared" si="3"/>
        <v>-0.006000000001222361</v>
      </c>
      <c r="O23" s="1">
        <f t="shared" si="4"/>
        <v>0.002053726595852321</v>
      </c>
      <c r="P23" s="1">
        <f t="shared" si="5"/>
        <v>-0.0764628816599541</v>
      </c>
      <c r="Q23" s="36">
        <f t="shared" si="6"/>
        <v>34020.322</v>
      </c>
      <c r="R23" s="1">
        <f t="shared" si="7"/>
        <v>-0.006000000001222361</v>
      </c>
    </row>
    <row r="24" spans="1:18" ht="12.75">
      <c r="A24" s="26" t="s">
        <v>47</v>
      </c>
      <c r="B24" s="27" t="s">
        <v>48</v>
      </c>
      <c r="C24" s="26">
        <v>51996.852</v>
      </c>
      <c r="D24" s="26" t="s">
        <v>46</v>
      </c>
      <c r="E24" s="1">
        <f t="shared" si="0"/>
        <v>1308.9904968414987</v>
      </c>
      <c r="F24" s="1">
        <f t="shared" si="1"/>
        <v>1309</v>
      </c>
      <c r="G24" s="1">
        <f t="shared" si="2"/>
        <v>-0.0214750000013737</v>
      </c>
      <c r="K24" s="1">
        <f t="shared" si="3"/>
        <v>-0.0214750000013737</v>
      </c>
      <c r="O24" s="1">
        <f t="shared" si="4"/>
        <v>0.0004202582612587956</v>
      </c>
      <c r="P24" s="1">
        <f t="shared" si="5"/>
        <v>-0.07558221623938961</v>
      </c>
      <c r="Q24" s="36">
        <f t="shared" si="6"/>
        <v>36978.352</v>
      </c>
      <c r="R24" s="1">
        <f t="shared" si="7"/>
        <v>-0.0214750000013737</v>
      </c>
    </row>
    <row r="25" spans="1:18" ht="12.75">
      <c r="A25" s="26" t="s">
        <v>47</v>
      </c>
      <c r="B25" s="27" t="s">
        <v>48</v>
      </c>
      <c r="C25" s="26">
        <v>52030.811</v>
      </c>
      <c r="D25" s="26" t="s">
        <v>46</v>
      </c>
      <c r="E25" s="1">
        <f t="shared" si="0"/>
        <v>1324.018099147039</v>
      </c>
      <c r="F25" s="1">
        <f t="shared" si="1"/>
        <v>1324</v>
      </c>
      <c r="G25" s="1">
        <f t="shared" si="2"/>
        <v>0.040899999999965075</v>
      </c>
      <c r="K25" s="1">
        <f t="shared" si="3"/>
        <v>0.040899999999965075</v>
      </c>
      <c r="O25" s="1">
        <f t="shared" si="4"/>
        <v>0.0004015401367218187</v>
      </c>
      <c r="P25" s="1">
        <f t="shared" si="5"/>
        <v>-0.075572124580636</v>
      </c>
      <c r="Q25" s="36">
        <f t="shared" si="6"/>
        <v>37012.311</v>
      </c>
      <c r="R25" s="1">
        <f t="shared" si="7"/>
        <v>0.040899999999965075</v>
      </c>
    </row>
    <row r="26" spans="1:18" ht="12.75">
      <c r="A26" s="26" t="s">
        <v>47</v>
      </c>
      <c r="B26" s="27" t="s">
        <v>48</v>
      </c>
      <c r="C26" s="26">
        <v>52701.902</v>
      </c>
      <c r="D26" s="26" t="s">
        <v>46</v>
      </c>
      <c r="E26" s="1">
        <f t="shared" si="0"/>
        <v>1620.9905853458865</v>
      </c>
      <c r="F26" s="1">
        <f t="shared" si="1"/>
        <v>1621</v>
      </c>
      <c r="G26" s="1">
        <f t="shared" si="2"/>
        <v>-0.021274999999150168</v>
      </c>
      <c r="K26" s="1">
        <f t="shared" si="3"/>
        <v>-0.021274999999150168</v>
      </c>
      <c r="O26" s="1">
        <f t="shared" si="4"/>
        <v>3.0921270889674134E-05</v>
      </c>
      <c r="P26" s="1">
        <f t="shared" si="5"/>
        <v>-0.07537230973731465</v>
      </c>
      <c r="Q26" s="36">
        <f t="shared" si="6"/>
        <v>37683.402</v>
      </c>
      <c r="R26" s="1">
        <f t="shared" si="7"/>
        <v>-0.021274999999150168</v>
      </c>
    </row>
    <row r="27" spans="1:19" ht="12.75">
      <c r="A27" s="26" t="s">
        <v>47</v>
      </c>
      <c r="B27" s="27" t="s">
        <v>49</v>
      </c>
      <c r="C27" s="26">
        <v>52736.87</v>
      </c>
      <c r="D27" s="26" t="s">
        <v>46</v>
      </c>
      <c r="E27" s="1">
        <f t="shared" si="0"/>
        <v>1636.464692281312</v>
      </c>
      <c r="F27" s="1">
        <f t="shared" si="1"/>
        <v>1636.5</v>
      </c>
      <c r="G27" s="1">
        <f t="shared" si="2"/>
        <v>-0.07978749999892898</v>
      </c>
      <c r="K27" s="1">
        <f t="shared" si="3"/>
        <v>-0.07978749999892898</v>
      </c>
      <c r="O27" s="1">
        <f t="shared" si="4"/>
        <v>1.15792088681314E-05</v>
      </c>
      <c r="P27" s="1">
        <f t="shared" si="5"/>
        <v>-0.07536188168993592</v>
      </c>
      <c r="Q27" s="36">
        <f t="shared" si="6"/>
        <v>37718.37</v>
      </c>
      <c r="S27" s="1">
        <f>G27</f>
        <v>-0.07978749999892898</v>
      </c>
    </row>
    <row r="28" spans="1:19" ht="12.75">
      <c r="A28" s="26" t="s">
        <v>47</v>
      </c>
      <c r="B28" s="27" t="s">
        <v>49</v>
      </c>
      <c r="C28" s="26">
        <v>52804.694</v>
      </c>
      <c r="D28" s="26" t="s">
        <v>46</v>
      </c>
      <c r="E28" s="1">
        <f t="shared" si="0"/>
        <v>1666.4782998307362</v>
      </c>
      <c r="F28" s="1">
        <f t="shared" si="1"/>
        <v>1666.5</v>
      </c>
      <c r="G28" s="1">
        <f t="shared" si="2"/>
        <v>-0.04903750000084983</v>
      </c>
      <c r="K28" s="1">
        <f t="shared" si="3"/>
        <v>-0.04903750000084983</v>
      </c>
      <c r="O28" s="1">
        <f t="shared" si="4"/>
        <v>-2.5857040205822836E-05</v>
      </c>
      <c r="P28" s="1">
        <f t="shared" si="5"/>
        <v>-0.07534169837242871</v>
      </c>
      <c r="Q28" s="36">
        <f t="shared" si="6"/>
        <v>37786.194</v>
      </c>
      <c r="S28" s="1">
        <f>G28</f>
        <v>-0.04903750000084983</v>
      </c>
    </row>
    <row r="29" spans="1:18" ht="12.75">
      <c r="A29" s="26" t="s">
        <v>47</v>
      </c>
      <c r="B29" s="27" t="s">
        <v>48</v>
      </c>
      <c r="C29" s="26">
        <v>53092.868</v>
      </c>
      <c r="D29" s="26" t="s">
        <v>46</v>
      </c>
      <c r="E29" s="1">
        <f t="shared" si="0"/>
        <v>1794.0016152050541</v>
      </c>
      <c r="F29" s="1">
        <f t="shared" si="1"/>
        <v>1794</v>
      </c>
      <c r="G29" s="1">
        <f t="shared" si="2"/>
        <v>0.0036499999987427145</v>
      </c>
      <c r="K29" s="1">
        <f t="shared" si="3"/>
        <v>0.0036499999987427145</v>
      </c>
      <c r="O29" s="1">
        <f t="shared" si="4"/>
        <v>-0.00018496109877012704</v>
      </c>
      <c r="P29" s="1">
        <f t="shared" si="5"/>
        <v>-0.07525591927302308</v>
      </c>
      <c r="Q29" s="36">
        <f t="shared" si="6"/>
        <v>38074.368</v>
      </c>
      <c r="R29" s="1">
        <f t="shared" si="7"/>
        <v>0.0036499999987427145</v>
      </c>
    </row>
    <row r="30" spans="1:19" ht="12.75">
      <c r="A30" s="26" t="s">
        <v>47</v>
      </c>
      <c r="B30" s="27" t="s">
        <v>49</v>
      </c>
      <c r="C30" s="26">
        <v>53127.811</v>
      </c>
      <c r="D30" s="26" t="s">
        <v>46</v>
      </c>
      <c r="E30" s="1">
        <f t="shared" si="0"/>
        <v>1809.4646590921664</v>
      </c>
      <c r="F30" s="1">
        <f t="shared" si="1"/>
        <v>1809.5</v>
      </c>
      <c r="G30" s="1">
        <f t="shared" si="2"/>
        <v>-0.07986250000249129</v>
      </c>
      <c r="K30" s="1">
        <f t="shared" si="3"/>
        <v>-0.07986250000249129</v>
      </c>
      <c r="O30" s="1">
        <f t="shared" si="4"/>
        <v>-0.0002043031607916702</v>
      </c>
      <c r="P30" s="1">
        <f t="shared" si="5"/>
        <v>-0.07524549122564436</v>
      </c>
      <c r="Q30" s="36">
        <f t="shared" si="6"/>
        <v>38109.311</v>
      </c>
      <c r="S30" s="1">
        <f>G30</f>
        <v>-0.07986250000249129</v>
      </c>
    </row>
    <row r="31" spans="1:19" ht="12.75">
      <c r="A31" s="26" t="s">
        <v>47</v>
      </c>
      <c r="B31" s="27" t="s">
        <v>49</v>
      </c>
      <c r="C31" s="26">
        <v>53290.521</v>
      </c>
      <c r="D31" s="26" t="s">
        <v>46</v>
      </c>
      <c r="E31" s="1">
        <f t="shared" si="0"/>
        <v>1881.4674027281476</v>
      </c>
      <c r="F31" s="1">
        <f t="shared" si="1"/>
        <v>1881.5</v>
      </c>
      <c r="G31" s="1">
        <f t="shared" si="2"/>
        <v>-0.0736624999990454</v>
      </c>
      <c r="K31" s="1">
        <f t="shared" si="3"/>
        <v>-0.0736624999990454</v>
      </c>
      <c r="O31" s="1">
        <f t="shared" si="4"/>
        <v>-0.0002941501585691595</v>
      </c>
      <c r="P31" s="1">
        <f t="shared" si="5"/>
        <v>-0.07519705126362707</v>
      </c>
      <c r="Q31" s="36">
        <f t="shared" si="6"/>
        <v>38272.021</v>
      </c>
      <c r="S31" s="1">
        <f>G31</f>
        <v>-0.0736624999990454</v>
      </c>
    </row>
    <row r="32" spans="1:18" ht="12.75">
      <c r="A32" s="26" t="s">
        <v>47</v>
      </c>
      <c r="B32" s="27" t="s">
        <v>48</v>
      </c>
      <c r="C32" s="26">
        <v>53298.522</v>
      </c>
      <c r="D32" s="26" t="s">
        <v>46</v>
      </c>
      <c r="E32" s="1">
        <f t="shared" si="0"/>
        <v>1885.0080207100248</v>
      </c>
      <c r="F32" s="1">
        <f t="shared" si="1"/>
        <v>1885</v>
      </c>
      <c r="G32" s="1">
        <f t="shared" si="2"/>
        <v>0.01812499999505235</v>
      </c>
      <c r="K32" s="1">
        <f t="shared" si="3"/>
        <v>0.01812499999505235</v>
      </c>
      <c r="O32" s="1">
        <f t="shared" si="4"/>
        <v>-0.000298517720961121</v>
      </c>
      <c r="P32" s="1">
        <f t="shared" si="5"/>
        <v>-0.07519469654325123</v>
      </c>
      <c r="Q32" s="36">
        <f t="shared" si="6"/>
        <v>38280.022</v>
      </c>
      <c r="R32" s="1">
        <f t="shared" si="7"/>
        <v>0.01812499999505235</v>
      </c>
    </row>
    <row r="33" spans="1:18" ht="12.75">
      <c r="A33" s="26" t="s">
        <v>47</v>
      </c>
      <c r="B33" s="27" t="s">
        <v>48</v>
      </c>
      <c r="C33" s="26">
        <v>53492.864</v>
      </c>
      <c r="D33" s="26" t="s">
        <v>46</v>
      </c>
      <c r="E33" s="1">
        <f t="shared" si="0"/>
        <v>1971.0086181146355</v>
      </c>
      <c r="F33" s="1">
        <f t="shared" si="1"/>
        <v>1971</v>
      </c>
      <c r="G33" s="1">
        <f t="shared" si="2"/>
        <v>0.019475000000966247</v>
      </c>
      <c r="K33" s="1">
        <f t="shared" si="3"/>
        <v>0.019475000000966247</v>
      </c>
      <c r="O33" s="1">
        <f t="shared" si="4"/>
        <v>-0.00040583496830645573</v>
      </c>
      <c r="P33" s="1">
        <f t="shared" si="5"/>
        <v>-0.07513683769973056</v>
      </c>
      <c r="Q33" s="36">
        <f t="shared" si="6"/>
        <v>38474.364</v>
      </c>
      <c r="R33" s="1">
        <f t="shared" si="7"/>
        <v>0.019475000000966247</v>
      </c>
    </row>
    <row r="34" spans="1:18" ht="12.75">
      <c r="A34" s="26" t="s">
        <v>50</v>
      </c>
      <c r="B34" s="27" t="s">
        <v>48</v>
      </c>
      <c r="C34" s="26">
        <v>55336.8462</v>
      </c>
      <c r="D34" s="26">
        <v>0.0016</v>
      </c>
      <c r="E34" s="1">
        <f t="shared" si="0"/>
        <v>2787.0111847418434</v>
      </c>
      <c r="F34" s="1">
        <f t="shared" si="1"/>
        <v>2787</v>
      </c>
      <c r="G34" s="1">
        <f t="shared" si="2"/>
        <v>0.025274999999965075</v>
      </c>
      <c r="K34" s="1">
        <f t="shared" si="3"/>
        <v>0.025274999999965075</v>
      </c>
      <c r="O34" s="1">
        <f t="shared" si="4"/>
        <v>-0.001424100943118004</v>
      </c>
      <c r="P34" s="1">
        <f t="shared" si="5"/>
        <v>-0.07458785146353451</v>
      </c>
      <c r="Q34" s="36">
        <f t="shared" si="6"/>
        <v>40318.3462</v>
      </c>
      <c r="R34" s="1">
        <f t="shared" si="7"/>
        <v>0.025274999999965075</v>
      </c>
    </row>
    <row r="35" spans="1:18" ht="12.75">
      <c r="A35" s="26" t="s">
        <v>51</v>
      </c>
      <c r="B35" s="27" t="s">
        <v>48</v>
      </c>
      <c r="C35" s="26">
        <v>55377.501</v>
      </c>
      <c r="D35" s="26">
        <v>0.02</v>
      </c>
      <c r="E35" s="1">
        <f t="shared" si="0"/>
        <v>2805.0018254029696</v>
      </c>
      <c r="F35" s="1">
        <f t="shared" si="1"/>
        <v>2805</v>
      </c>
      <c r="G35" s="1">
        <f t="shared" si="2"/>
        <v>0.004124999999476131</v>
      </c>
      <c r="I35" s="1">
        <f>+G35</f>
        <v>0.004124999999476131</v>
      </c>
      <c r="O35" s="1">
        <f t="shared" si="4"/>
        <v>-0.0014465626925623766</v>
      </c>
      <c r="P35" s="1">
        <f t="shared" si="5"/>
        <v>-0.07457574147303019</v>
      </c>
      <c r="Q35" s="36">
        <f t="shared" si="6"/>
        <v>40359.001</v>
      </c>
      <c r="R35" s="1">
        <f t="shared" si="7"/>
        <v>0.004124999999476131</v>
      </c>
    </row>
    <row r="36" spans="1:18" ht="12.75">
      <c r="A36" s="26" t="s">
        <v>51</v>
      </c>
      <c r="B36" s="27" t="s">
        <v>48</v>
      </c>
      <c r="C36" s="26">
        <v>55393.307</v>
      </c>
      <c r="D36" s="26">
        <v>0.015</v>
      </c>
      <c r="E36" s="1">
        <f t="shared" si="0"/>
        <v>2811.99632706796</v>
      </c>
      <c r="F36" s="1">
        <f t="shared" si="1"/>
        <v>2812</v>
      </c>
      <c r="G36" s="1">
        <f t="shared" si="2"/>
        <v>-0.008300000001327135</v>
      </c>
      <c r="I36" s="1">
        <f>+G36</f>
        <v>-0.008300000001327135</v>
      </c>
      <c r="O36" s="1">
        <f t="shared" si="4"/>
        <v>-0.001455297817346299</v>
      </c>
      <c r="P36" s="1">
        <f t="shared" si="5"/>
        <v>-0.07457103203227851</v>
      </c>
      <c r="Q36" s="36">
        <f t="shared" si="6"/>
        <v>40374.807</v>
      </c>
      <c r="R36" s="1">
        <f t="shared" si="7"/>
        <v>-0.008300000001327135</v>
      </c>
    </row>
    <row r="37" spans="1:18" ht="12.75">
      <c r="A37" s="26" t="s">
        <v>52</v>
      </c>
      <c r="B37" s="27" t="s">
        <v>48</v>
      </c>
      <c r="C37" s="26">
        <v>55727.7423</v>
      </c>
      <c r="D37" s="26">
        <v>0.0014</v>
      </c>
      <c r="E37" s="1">
        <f t="shared" si="0"/>
        <v>2959.991282317929</v>
      </c>
      <c r="F37" s="1">
        <f t="shared" si="1"/>
        <v>2960</v>
      </c>
      <c r="G37" s="1">
        <f t="shared" si="2"/>
        <v>-0.019700000004377216</v>
      </c>
      <c r="K37" s="1">
        <f aca="true" t="shared" si="8" ref="K37:K45">+G37</f>
        <v>-0.019700000004377216</v>
      </c>
      <c r="O37" s="1">
        <f t="shared" si="4"/>
        <v>-0.0016399833127778052</v>
      </c>
      <c r="P37" s="1">
        <f t="shared" si="5"/>
        <v>-0.07447146099924294</v>
      </c>
      <c r="Q37" s="36">
        <f t="shared" si="6"/>
        <v>40709.2423</v>
      </c>
      <c r="R37" s="1">
        <f t="shared" si="7"/>
        <v>-0.019700000004377216</v>
      </c>
    </row>
    <row r="38" spans="1:19" ht="12.75">
      <c r="A38" s="26" t="s">
        <v>52</v>
      </c>
      <c r="B38" s="27" t="s">
        <v>49</v>
      </c>
      <c r="C38" s="26">
        <v>55728.8122</v>
      </c>
      <c r="D38" s="26">
        <v>0.0014</v>
      </c>
      <c r="E38" s="1">
        <f t="shared" si="0"/>
        <v>2960.464736533504</v>
      </c>
      <c r="F38" s="1">
        <f t="shared" si="1"/>
        <v>2960.5</v>
      </c>
      <c r="G38" s="1">
        <f t="shared" si="2"/>
        <v>-0.07968750000145519</v>
      </c>
      <c r="K38" s="1">
        <f t="shared" si="8"/>
        <v>-0.07968750000145519</v>
      </c>
      <c r="O38" s="1">
        <f t="shared" si="4"/>
        <v>-0.0016406072502623712</v>
      </c>
      <c r="P38" s="1">
        <f t="shared" si="5"/>
        <v>-0.07447112461061783</v>
      </c>
      <c r="Q38" s="36">
        <f t="shared" si="6"/>
        <v>40710.3122</v>
      </c>
      <c r="S38" s="1">
        <f>G38</f>
        <v>-0.07968750000145519</v>
      </c>
    </row>
    <row r="39" spans="1:19" ht="12.75">
      <c r="A39" s="28" t="s">
        <v>53</v>
      </c>
      <c r="B39" s="29" t="s">
        <v>49</v>
      </c>
      <c r="C39" s="28">
        <v>56065.51298</v>
      </c>
      <c r="D39" s="28">
        <v>0.00045</v>
      </c>
      <c r="E39" s="1">
        <f t="shared" si="0"/>
        <v>3109.4622163710983</v>
      </c>
      <c r="F39" s="1">
        <f t="shared" si="1"/>
        <v>3109.5</v>
      </c>
      <c r="G39" s="1">
        <f t="shared" si="2"/>
        <v>-0.08538250000128755</v>
      </c>
      <c r="K39" s="1">
        <f t="shared" si="8"/>
        <v>-0.08538250000128755</v>
      </c>
      <c r="O39" s="1">
        <f t="shared" si="4"/>
        <v>-0.0018265406206630095</v>
      </c>
      <c r="P39" s="1">
        <f t="shared" si="5"/>
        <v>-0.07437088080033202</v>
      </c>
      <c r="Q39" s="36">
        <f t="shared" si="6"/>
        <v>41047.01298</v>
      </c>
      <c r="S39" s="1">
        <f>G39</f>
        <v>-0.08538250000128755</v>
      </c>
    </row>
    <row r="40" spans="1:18" ht="12.75">
      <c r="A40" s="28" t="s">
        <v>53</v>
      </c>
      <c r="B40" s="29" t="s">
        <v>48</v>
      </c>
      <c r="C40" s="28">
        <v>56159.37241</v>
      </c>
      <c r="D40" s="28">
        <v>0.0012</v>
      </c>
      <c r="E40" s="1">
        <f t="shared" si="0"/>
        <v>3150.9970727174177</v>
      </c>
      <c r="F40" s="1">
        <f t="shared" si="1"/>
        <v>3151</v>
      </c>
      <c r="G40" s="1">
        <f t="shared" si="2"/>
        <v>-0.00661499999841908</v>
      </c>
      <c r="K40" s="1">
        <f t="shared" si="8"/>
        <v>-0.00661499999841908</v>
      </c>
      <c r="O40" s="1">
        <f t="shared" si="4"/>
        <v>-0.001878327431881979</v>
      </c>
      <c r="P40" s="1">
        <f t="shared" si="5"/>
        <v>-0.07434296054444706</v>
      </c>
      <c r="Q40" s="36">
        <f t="shared" si="6"/>
        <v>41140.87241</v>
      </c>
      <c r="R40" s="1">
        <f t="shared" si="7"/>
        <v>-0.00661499999841908</v>
      </c>
    </row>
    <row r="41" spans="1:18" ht="12.75">
      <c r="A41" s="28" t="s">
        <v>53</v>
      </c>
      <c r="B41" s="29" t="s">
        <v>48</v>
      </c>
      <c r="C41" s="28">
        <v>56421.5017</v>
      </c>
      <c r="D41" s="28">
        <v>0.00086</v>
      </c>
      <c r="E41" s="1">
        <f t="shared" si="0"/>
        <v>3266.9950326913076</v>
      </c>
      <c r="F41" s="1">
        <f t="shared" si="1"/>
        <v>3267</v>
      </c>
      <c r="G41" s="1">
        <f t="shared" si="2"/>
        <v>-0.011225000002013985</v>
      </c>
      <c r="K41" s="1">
        <f t="shared" si="8"/>
        <v>-0.011225000002013985</v>
      </c>
      <c r="O41" s="1">
        <f t="shared" si="4"/>
        <v>-0.0020230809283012675</v>
      </c>
      <c r="P41" s="1">
        <f t="shared" si="5"/>
        <v>-0.07426491838341918</v>
      </c>
      <c r="Q41" s="36">
        <f t="shared" si="6"/>
        <v>41403.0017</v>
      </c>
      <c r="R41" s="1">
        <f t="shared" si="7"/>
        <v>-0.011225000002013985</v>
      </c>
    </row>
    <row r="42" spans="1:19" ht="12.75">
      <c r="A42" s="28" t="s">
        <v>53</v>
      </c>
      <c r="B42" s="29" t="s">
        <v>49</v>
      </c>
      <c r="C42" s="28">
        <v>56456.45424</v>
      </c>
      <c r="D42" s="28">
        <v>0.00046</v>
      </c>
      <c r="E42" s="1">
        <f t="shared" si="0"/>
        <v>3282.4622982376554</v>
      </c>
      <c r="F42" s="1">
        <f t="shared" si="1"/>
        <v>3282.5</v>
      </c>
      <c r="G42" s="1">
        <f t="shared" si="2"/>
        <v>-0.08519750000414206</v>
      </c>
      <c r="K42" s="1">
        <f t="shared" si="8"/>
        <v>-0.08519750000414206</v>
      </c>
      <c r="O42" s="1">
        <f t="shared" si="4"/>
        <v>-0.002042422990322811</v>
      </c>
      <c r="P42" s="1">
        <f t="shared" si="5"/>
        <v>-0.07425449033604047</v>
      </c>
      <c r="Q42" s="36">
        <f t="shared" si="6"/>
        <v>41437.95424</v>
      </c>
      <c r="S42" s="1">
        <f>G42</f>
        <v>-0.08519750000414206</v>
      </c>
    </row>
    <row r="43" spans="1:19" ht="12.75">
      <c r="A43" s="28" t="s">
        <v>53</v>
      </c>
      <c r="B43" s="29" t="s">
        <v>49</v>
      </c>
      <c r="C43" s="28">
        <v>56856.42651</v>
      </c>
      <c r="D43" s="28">
        <v>0.00049</v>
      </c>
      <c r="E43" s="1">
        <f t="shared" si="0"/>
        <v>3459.4588001017787</v>
      </c>
      <c r="F43" s="1">
        <f t="shared" si="1"/>
        <v>3459.5</v>
      </c>
      <c r="G43" s="1">
        <f t="shared" si="2"/>
        <v>-0.0931025000027148</v>
      </c>
      <c r="K43" s="1">
        <f t="shared" si="8"/>
        <v>-0.0931025000027148</v>
      </c>
      <c r="O43" s="1">
        <f t="shared" si="4"/>
        <v>-0.0022632968598591393</v>
      </c>
      <c r="P43" s="1">
        <f t="shared" si="5"/>
        <v>-0.07413540876274793</v>
      </c>
      <c r="Q43" s="36">
        <f t="shared" si="6"/>
        <v>41837.92651</v>
      </c>
      <c r="S43" s="1">
        <f>G43</f>
        <v>-0.0931025000027148</v>
      </c>
    </row>
    <row r="44" spans="1:18" ht="12.75">
      <c r="A44" s="28" t="s">
        <v>53</v>
      </c>
      <c r="B44" s="29" t="s">
        <v>48</v>
      </c>
      <c r="C44" s="28">
        <v>56864.41296</v>
      </c>
      <c r="D44" s="28">
        <v>0.00175</v>
      </c>
      <c r="E44" s="1">
        <f t="shared" si="0"/>
        <v>3462.9929793895412</v>
      </c>
      <c r="F44" s="1">
        <f t="shared" si="1"/>
        <v>3463</v>
      </c>
      <c r="G44" s="1">
        <f t="shared" si="2"/>
        <v>-0.015865000001213048</v>
      </c>
      <c r="K44" s="1">
        <f t="shared" si="8"/>
        <v>-0.015865000001213048</v>
      </c>
      <c r="O44" s="1">
        <f t="shared" si="4"/>
        <v>-0.0022676644222511004</v>
      </c>
      <c r="P44" s="1">
        <f t="shared" si="5"/>
        <v>-0.0741330540423721</v>
      </c>
      <c r="Q44" s="36">
        <f t="shared" si="6"/>
        <v>41845.91296</v>
      </c>
      <c r="R44" s="1">
        <f t="shared" si="7"/>
        <v>-0.015865000001213048</v>
      </c>
    </row>
    <row r="45" spans="1:19" ht="12.75">
      <c r="A45" s="30" t="s">
        <v>54</v>
      </c>
      <c r="B45" s="31" t="s">
        <v>49</v>
      </c>
      <c r="C45" s="32">
        <v>56160.4185</v>
      </c>
      <c r="D45" s="28">
        <v>1.00175</v>
      </c>
      <c r="E45" s="1">
        <f>+(C45-C$7)/C$8</f>
        <v>3151.459990485778</v>
      </c>
      <c r="F45" s="1">
        <f t="shared" si="1"/>
        <v>3151.5</v>
      </c>
      <c r="G45" s="1">
        <f>+C45-(C$7+F45*C$8)</f>
        <v>-0.09041250000154832</v>
      </c>
      <c r="K45" s="1">
        <f t="shared" si="8"/>
        <v>-0.09041250000154832</v>
      </c>
      <c r="O45" s="1">
        <f>+C$11+C$12*$F45</f>
        <v>-0.0018789513693665445</v>
      </c>
      <c r="P45" s="1">
        <f>+D$11+D$12*$F45</f>
        <v>-0.07434262415582193</v>
      </c>
      <c r="Q45" s="36">
        <f>+C45-15018.5</f>
        <v>41141.9185</v>
      </c>
      <c r="S45" s="1">
        <f>G45</f>
        <v>-0.09041250000154832</v>
      </c>
    </row>
    <row r="46" spans="1:19" ht="12.75">
      <c r="A46" s="33" t="s">
        <v>55</v>
      </c>
      <c r="B46" s="34" t="s">
        <v>48</v>
      </c>
      <c r="C46" s="35">
        <v>57926.492670000065</v>
      </c>
      <c r="D46" s="35">
        <v>0.0011</v>
      </c>
      <c r="E46" s="1">
        <f>+(C46-C$7)/C$8</f>
        <v>3932.986545120671</v>
      </c>
      <c r="F46" s="1">
        <f>ROUND(2*E46,0)/2</f>
        <v>3933</v>
      </c>
      <c r="G46" s="1">
        <f>+C46-(C$7+F46*C$8)</f>
        <v>-0.030404999939491972</v>
      </c>
      <c r="K46" s="1">
        <f>+G46</f>
        <v>-0.030404999939491972</v>
      </c>
      <c r="O46" s="1">
        <f>+C$11+C$12*$F46</f>
        <v>-0.0028541656577430463</v>
      </c>
      <c r="P46" s="1">
        <f>+D$11+D$12*$F46</f>
        <v>-0.07381684873475917</v>
      </c>
      <c r="Q46" s="36">
        <f>+C46-15018.5</f>
        <v>42907.992670000065</v>
      </c>
      <c r="S46" s="1">
        <f>G46</f>
        <v>-0.030404999939491972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2022-11-23T06:33:01Z</dcterms:modified>
  <cp:category/>
  <cp:version/>
  <cp:contentType/>
  <cp:contentStatus/>
</cp:coreProperties>
</file>